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05" yWindow="60" windowWidth="11880" windowHeight="6225" tabRatio="655" activeTab="0"/>
  </bookViews>
  <sheets>
    <sheet name="APOD" sheetId="1" r:id="rId1"/>
    <sheet name="CashFlows" sheetId="2" r:id="rId2"/>
    <sheet name="Sales" sheetId="3" r:id="rId3"/>
    <sheet name="IRR" sheetId="4" r:id="rId4"/>
    <sheet name="Assumptions" sheetId="5" r:id="rId5"/>
    <sheet name="ReadMe" sheetId="6" r:id="rId6"/>
  </sheets>
  <definedNames>
    <definedName name="Acquisition_Costs" localSheetId="3">'CashFlows'!$G$4</definedName>
    <definedName name="Acquisition_Costs">'APOD'!$K$4</definedName>
    <definedName name="Adjusted_Basis">'APOD'!$E$14</definedName>
    <definedName name="ADS_Mtg_1">'CashFlows'!$C$17</definedName>
    <definedName name="ADS_Mtg_2">'CashFlows'!$D$17</definedName>
    <definedName name="Amount_Mtg_1">'CashFlows'!$C$12</definedName>
    <definedName name="Amount_Mtg_2">'CashFlows'!$D$12</definedName>
    <definedName name="Bal_EOY1_Mtg_1">'Sales'!$B$5</definedName>
    <definedName name="Bal_EOY1_Mtg_2">'Sales'!$B$6</definedName>
    <definedName name="Bal_EOY2_Mtg_1">'Sales'!$C$5</definedName>
    <definedName name="Bal_EOY2_Mtg_2">'Sales'!$C$6</definedName>
    <definedName name="Bal_EOY3_Mtg_1">'Sales'!$D$5</definedName>
    <definedName name="Bal_EOY3_Mtg_2">'Sales'!$D$6</definedName>
    <definedName name="Bal_EOY4_Mtg_1">'Sales'!$E$5</definedName>
    <definedName name="Bal_EOY4_Mtg_2">'Sales'!$E$6</definedName>
    <definedName name="Bal_EOY5_Mtg_1">'Sales'!$F$5</definedName>
    <definedName name="Bal_EOY5_Mtg_2">'Sales'!$F$6</definedName>
    <definedName name="Cap_rate_used_in_Sale_1">'Assumptions'!$B$12</definedName>
    <definedName name="Cap_rate_used_in_Sale_2">'Assumptions'!$D$12</definedName>
    <definedName name="Cap_rate_used_in_Sale_3">'Assumptions'!$F$12</definedName>
    <definedName name="Capital_Gain_Max_Tax_Rate">'Assumptions'!$B$2</definedName>
    <definedName name="CFAT_1" localSheetId="3">'CashFlows'!$D$50</definedName>
    <definedName name="CFAT_1">'CashFlows'!$D$50</definedName>
    <definedName name="CFAT_2" localSheetId="3">'CashFlows'!$E$50</definedName>
    <definedName name="CFAT_2">'CashFlows'!$E$50</definedName>
    <definedName name="CFAT_3" localSheetId="3">'CashFlows'!$F$50</definedName>
    <definedName name="CFAT_3">'CashFlows'!$F$50</definedName>
    <definedName name="CFAT_4" localSheetId="3">'CashFlows'!$G$50</definedName>
    <definedName name="CFAT_4">'CashFlows'!$G$50</definedName>
    <definedName name="CFAT_5" localSheetId="3">'CashFlows'!$H$50</definedName>
    <definedName name="CFAT_5">'CashFlows'!$H$50</definedName>
    <definedName name="CFBT_1" localSheetId="3">'CashFlows'!$D$47</definedName>
    <definedName name="CFBT_1">'CashFlows'!$D$47</definedName>
    <definedName name="CFBT_2" localSheetId="3">'CashFlows'!$E$47</definedName>
    <definedName name="CFBT_2">'CashFlows'!$E$47</definedName>
    <definedName name="CFBT_3" localSheetId="3">'CashFlows'!$F$47</definedName>
    <definedName name="CFBT_3">'CashFlows'!$F$47</definedName>
    <definedName name="CFBT_4" localSheetId="3">'CashFlows'!$G$47</definedName>
    <definedName name="CFBT_4">'CashFlows'!$G$47</definedName>
    <definedName name="CFBT_5" localSheetId="3">'CashFlows'!$H$47</definedName>
    <definedName name="CFBT_5">'CashFlows'!$H$47</definedName>
    <definedName name="CFBT_APOD">'APOD'!$K$54</definedName>
    <definedName name="Cost_recovery_5_Years">'CashFlows'!$D$35:$H$35</definedName>
    <definedName name="Date">'APOD'!#REF!</definedName>
    <definedName name="Down_Payment">'APOD'!$K$6</definedName>
    <definedName name="Equity" localSheetId="3">'APOD'!$K$6</definedName>
    <definedName name="ERI_APOD">'APOD'!$K$21</definedName>
    <definedName name="Expenses_of_Sale">'Assumptions'!$B$13</definedName>
    <definedName name="ExpEscal_2">'Assumptions'!$D$9</definedName>
    <definedName name="ExpEscal_3">'Assumptions'!$E$9</definedName>
    <definedName name="ExpEscal_4">'Assumptions'!$F$9</definedName>
    <definedName name="ExpEscal_5">'Assumptions'!$G$9</definedName>
    <definedName name="ExpEscal_6">'Assumptions'!$H$9</definedName>
    <definedName name="GOI_APOD">'APOD'!$K$23</definedName>
    <definedName name="In_Service_date">'CashFlows'!$F$15</definedName>
    <definedName name="In_Service_date_personal">'CashFlows'!$G$15</definedName>
    <definedName name="IncEscal_2">'Assumptions'!$D$8</definedName>
    <definedName name="IncEscal_3">'Assumptions'!$E$8</definedName>
    <definedName name="IncEscal_4">'Assumptions'!$F$8</definedName>
    <definedName name="IncEscal_5">'Assumptions'!$G$8</definedName>
    <definedName name="IncEscal_6">'Assumptions'!$H$8</definedName>
    <definedName name="Loan_Points" localSheetId="3">'CashFlows'!$G$5</definedName>
    <definedName name="Loan_Points">'APOD'!$K$5</definedName>
    <definedName name="Location">'APOD'!$C$2</definedName>
    <definedName name="Month_Placed_in_Svc">'Assumptions'!$B$4</definedName>
    <definedName name="Name">'APOD'!$C$1</definedName>
    <definedName name="NOI_APOD">'APOD'!$K$49</definedName>
    <definedName name="NOI_Yr_1">'CashFlows'!$D$32</definedName>
    <definedName name="NOI_Yr_2">'CashFlows'!$E$32</definedName>
    <definedName name="NOI_Yr_3">'CashFlows'!$F$32</definedName>
    <definedName name="NOI_Yr_4">'CashFlows'!$G$32</definedName>
    <definedName name="NOI_Yr_5">'CashFlows'!$H$32</definedName>
    <definedName name="NOI_Yr_6">'CashFlows'!$I$32</definedName>
    <definedName name="OP_EXP_APOD">'APOD'!$K$48</definedName>
    <definedName name="Ordinary_Income_Tax_Bracket">'Assumptions'!$B$1</definedName>
    <definedName name="OTHER_APOD">'APOD'!$K$22</definedName>
    <definedName name="Other_Inc_with_vac">'APOD'!$K$19</definedName>
    <definedName name="Per_Pmt_Mtg_1">'CashFlows'!$C$16</definedName>
    <definedName name="Per_Pmt_Mtg_2">'CashFlows'!$D$16</definedName>
    <definedName name="Percent_Improvements">'APOD'!$E$10</definedName>
    <definedName name="Percent_Land">'APOD'!$E$9</definedName>
    <definedName name="Pmts_Year_Mtg_1">'CashFlows'!$C$15</definedName>
    <definedName name="Pmts_Year_Mtg_2">'CashFlows'!$D$15</definedName>
    <definedName name="Prepared_by">'APOD'!$M$57</definedName>
    <definedName name="PRI_APOD">'APOD'!$K$18</definedName>
    <definedName name="price" localSheetId="5">'ReadMe'!$C$5</definedName>
    <definedName name="Price">'APOD'!$K$3</definedName>
    <definedName name="_xlnm.Print_Area" localSheetId="0">'APOD'!$A$1:$S$59</definedName>
    <definedName name="_xlnm.Print_Area" localSheetId="4">'Assumptions'!$A$1:$H$45</definedName>
    <definedName name="_xlnm.Print_Area" localSheetId="1">'CashFlows'!$A$1:$H$55</definedName>
    <definedName name="_xlnm.Print_Area" localSheetId="3">'IRR'!$A$1:$K$30</definedName>
    <definedName name="_xlnm.Print_Area" localSheetId="2">'Sales'!$A$1:$F$51</definedName>
    <definedName name="Property_Type">'APOD'!$C$3</definedName>
    <definedName name="Purchase_Price">'CashFlows'!$G$3</definedName>
    <definedName name="Rate_Mtg_1">'CashFlows'!$C$13</definedName>
    <definedName name="Rate_Mtg_2">'CashFlows'!$D$13</definedName>
    <definedName name="Size_of_Property">'APOD'!$C$4</definedName>
    <definedName name="SPAT_1" localSheetId="3">'Sales'!$B$48</definedName>
    <definedName name="SPAT_1">'Sales'!$B$48</definedName>
    <definedName name="SPAT_2" localSheetId="3">'Sales'!$D$48</definedName>
    <definedName name="SPAT_2">'Sales'!$D$48</definedName>
    <definedName name="SPAT_3" localSheetId="3">'Sales'!$F$48</definedName>
    <definedName name="SPAT_3">'Sales'!$F$48</definedName>
    <definedName name="SPBT_1" localSheetId="3">'Sales'!#REF!</definedName>
    <definedName name="SPBT_1">'Sales'!$B$44</definedName>
    <definedName name="SPBT_2" localSheetId="3">'Sales'!#REF!</definedName>
    <definedName name="SPBT_2">'Sales'!$D$44</definedName>
    <definedName name="SPBT_3" localSheetId="3">'Sales'!#REF!</definedName>
    <definedName name="SPBT_3">'Sales'!$F$44</definedName>
    <definedName name="Term_Mtg_1">'CashFlows'!$C$14</definedName>
    <definedName name="Term_Mtg_2">'CashFlows'!$D$14</definedName>
    <definedName name="Useful_Life_Personal">'CashFlows'!$G$14</definedName>
    <definedName name="Useful_Life_Real">'CashFlows'!$F$14</definedName>
    <definedName name="Vac_Yr_1">'Assumptions'!$C$7</definedName>
    <definedName name="Vac_Yr_2">'Assumptions'!$D$7</definedName>
    <definedName name="Vac_Yr_3">'Assumptions'!$E$7</definedName>
    <definedName name="Vac_Yr_4">'Assumptions'!$F$7</definedName>
    <definedName name="Vac_Yr_5">'Assumptions'!$G$7</definedName>
    <definedName name="Vac_Yr_6">'Assumptions'!$H$7</definedName>
    <definedName name="Value_Improvements_Real">'CashFlows'!$F$12</definedName>
    <definedName name="Value_Personal">'CashFlows'!$G$12</definedName>
  </definedNames>
  <calcPr fullCalcOnLoad="1"/>
</workbook>
</file>

<file path=xl/sharedStrings.xml><?xml version="1.0" encoding="utf-8"?>
<sst xmlns="http://schemas.openxmlformats.org/spreadsheetml/2006/main" count="325" uniqueCount="246">
  <si>
    <t>Name</t>
  </si>
  <si>
    <t xml:space="preserve"> </t>
  </si>
  <si>
    <t xml:space="preserve">   Annual Property Operating Data</t>
  </si>
  <si>
    <t>Location</t>
  </si>
  <si>
    <t>Type of Property</t>
  </si>
  <si>
    <t>Purchase Price</t>
  </si>
  <si>
    <t>Size of Property</t>
  </si>
  <si>
    <t>(Sq. Ft./Units)</t>
  </si>
  <si>
    <t>Acquisition Costs</t>
  </si>
  <si>
    <t>Loan Points</t>
  </si>
  <si>
    <t>Purpose</t>
  </si>
  <si>
    <t>Down Payment</t>
  </si>
  <si>
    <t>#Pmts.</t>
  </si>
  <si>
    <t>Assessed/Appraised Values</t>
  </si>
  <si>
    <t>Existing</t>
  </si>
  <si>
    <t>Balance</t>
  </si>
  <si>
    <t>Payment</t>
  </si>
  <si>
    <t>Interest</t>
  </si>
  <si>
    <t>Term</t>
  </si>
  <si>
    <t>Land</t>
  </si>
  <si>
    <t>1st</t>
  </si>
  <si>
    <t>Improvements</t>
  </si>
  <si>
    <t>2nd</t>
  </si>
  <si>
    <t>Personal Property</t>
  </si>
  <si>
    <t>Total</t>
  </si>
  <si>
    <t>Potential</t>
  </si>
  <si>
    <t>Adjusted Basis as of:</t>
  </si>
  <si>
    <t>$/SQ FT</t>
  </si>
  <si>
    <t>%</t>
  </si>
  <si>
    <t>ALL FIGURES ARE ANNUAL</t>
  </si>
  <si>
    <t>or $/Unit</t>
  </si>
  <si>
    <t>of GOI</t>
  </si>
  <si>
    <t>COMMENTS/FOOTNOTES</t>
  </si>
  <si>
    <t xml:space="preserve"> POTENTIAL RENTAL INCOME</t>
  </si>
  <si>
    <t xml:space="preserve"> Plus:  Other Income (affected by vacancy)</t>
  </si>
  <si>
    <t xml:space="preserve"> Less: Vacancy &amp; Cr. Losses</t>
  </si>
  <si>
    <t>(</t>
  </si>
  <si>
    <t>of</t>
  </si>
  <si>
    <t>)</t>
  </si>
  <si>
    <t xml:space="preserve"> EFFECTIVE RENTAL INCOME</t>
  </si>
  <si>
    <t xml:space="preserve"> Plus:  Other Income (not affected by vacancy)</t>
  </si>
  <si>
    <t xml:space="preserve"> GROSS OPERATING INCOME</t>
  </si>
  <si>
    <t xml:space="preserve"> OPERATING EXPENSES:</t>
  </si>
  <si>
    <t xml:space="preserve"> Real Estate Taxes</t>
  </si>
  <si>
    <t xml:space="preserve"> Personal Property  Taxes</t>
  </si>
  <si>
    <t xml:space="preserve"> Property Insurance</t>
  </si>
  <si>
    <t xml:space="preserve"> Off Site Management</t>
  </si>
  <si>
    <t xml:space="preserve"> Payroll</t>
  </si>
  <si>
    <t xml:space="preserve"> Expenses/Benefits</t>
  </si>
  <si>
    <t xml:space="preserve"> Taxes/Worker's Compensation</t>
  </si>
  <si>
    <t xml:space="preserve"> Repairs and Maintenance</t>
  </si>
  <si>
    <t xml:space="preserve"> Utilities:</t>
  </si>
  <si>
    <t xml:space="preserve"> Accounting and Legal</t>
  </si>
  <si>
    <t xml:space="preserve"> Licenses/Permits</t>
  </si>
  <si>
    <t xml:space="preserve"> Advertising</t>
  </si>
  <si>
    <t xml:space="preserve"> Supplies</t>
  </si>
  <si>
    <t xml:space="preserve"> Miscellaneous Contract Services:</t>
  </si>
  <si>
    <t xml:space="preserve"> TOTAL OPERATING EXPENSES</t>
  </si>
  <si>
    <t xml:space="preserve"> NET OPERATING INCOME</t>
  </si>
  <si>
    <t xml:space="preserve"> Less: Annual Debt Service</t>
  </si>
  <si>
    <t xml:space="preserve"> Less: Funded Reserves</t>
  </si>
  <si>
    <t xml:space="preserve"> Less: Leasing Commissions</t>
  </si>
  <si>
    <t xml:space="preserve"> Less: Capital Additions</t>
  </si>
  <si>
    <r>
      <t xml:space="preserve"> </t>
    </r>
    <r>
      <rPr>
        <b/>
        <sz val="8"/>
        <rFont val="Arial"/>
        <family val="2"/>
      </rPr>
      <t>CASH FLOW BEFORE TAXES</t>
    </r>
  </si>
  <si>
    <t>The statements and figures herein, while not guaranteed, are secured from sources we believe authoritative.</t>
  </si>
  <si>
    <t>Prepared by:</t>
  </si>
  <si>
    <t xml:space="preserve">   Cash Flow Analysis Worksheet</t>
  </si>
  <si>
    <t>Property Name</t>
  </si>
  <si>
    <t>Prepared For</t>
  </si>
  <si>
    <t>Prepared By</t>
  </si>
  <si>
    <t>Date Prepared</t>
  </si>
  <si>
    <t>Mortgage Data</t>
  </si>
  <si>
    <t>Cost Recovery Data</t>
  </si>
  <si>
    <t>1st Mortgage</t>
  </si>
  <si>
    <t>2nd Mortgage</t>
  </si>
  <si>
    <t>Amount</t>
  </si>
  <si>
    <t xml:space="preserve">  Value</t>
  </si>
  <si>
    <t>Interest Rate</t>
  </si>
  <si>
    <t xml:space="preserve">  C. R. Method</t>
  </si>
  <si>
    <t>SL</t>
  </si>
  <si>
    <t xml:space="preserve">  Useful Life</t>
  </si>
  <si>
    <t>Payments/Year</t>
  </si>
  <si>
    <t xml:space="preserve">  In Service Date</t>
  </si>
  <si>
    <t>Periodic Payment</t>
  </si>
  <si>
    <t xml:space="preserve">  Recapture</t>
  </si>
  <si>
    <t>Annual Debt Service</t>
  </si>
  <si>
    <t xml:space="preserve">  (All/None/Excess)</t>
  </si>
  <si>
    <t>Comments</t>
  </si>
  <si>
    <t xml:space="preserve">  Investment Tax </t>
  </si>
  <si>
    <r>
      <t xml:space="preserve">  Credit  </t>
    </r>
    <r>
      <rPr>
        <sz val="8"/>
        <rFont val="Arial"/>
        <family val="2"/>
      </rPr>
      <t xml:space="preserve"> ($$ or %)</t>
    </r>
  </si>
  <si>
    <t>Taxable Income</t>
  </si>
  <si>
    <t>Year :</t>
  </si>
  <si>
    <t xml:space="preserve">  Potential Rental Income</t>
  </si>
  <si>
    <t>+Other Income affected by vacancy</t>
  </si>
  <si>
    <t xml:space="preserve"> -Vacancy &amp; Credit Losses</t>
  </si>
  <si>
    <t xml:space="preserve"> =Effective Rental Income</t>
  </si>
  <si>
    <t>+Other Income not affected by vacancy</t>
  </si>
  <si>
    <t xml:space="preserve"> =Gross Operating Income</t>
  </si>
  <si>
    <t xml:space="preserve"> -Operating Expenses</t>
  </si>
  <si>
    <t xml:space="preserve"> =NET OPERATING INCOME</t>
  </si>
  <si>
    <t xml:space="preserve"> -Interest - 1st Mortgage</t>
  </si>
  <si>
    <t xml:space="preserve"> -Interest - 2nd Mortgage</t>
  </si>
  <si>
    <t xml:space="preserve"> -Cost Recovery - Improvements</t>
  </si>
  <si>
    <t xml:space="preserve"> -Cost Recovery - Personal Property</t>
  </si>
  <si>
    <t xml:space="preserve"> -</t>
  </si>
  <si>
    <t xml:space="preserve"> =Real Estate Taxable Income</t>
  </si>
  <si>
    <t>Cash Flow</t>
  </si>
  <si>
    <r>
      <t xml:space="preserve">  NET OPERATING INCOME </t>
    </r>
    <r>
      <rPr>
        <sz val="7"/>
        <rFont val="Arial"/>
        <family val="2"/>
      </rPr>
      <t>(Line 8)</t>
    </r>
  </si>
  <si>
    <t xml:space="preserve"> -Annual Debt Service</t>
  </si>
  <si>
    <t xml:space="preserve"> - </t>
  </si>
  <si>
    <t xml:space="preserve"> =CASH FLOW BEFORE TAXES</t>
  </si>
  <si>
    <r>
      <t xml:space="preserve"> -Tax Liability </t>
    </r>
    <r>
      <rPr>
        <sz val="8"/>
        <rFont val="Arial"/>
        <family val="2"/>
      </rPr>
      <t>(Savings)  (Line 16)</t>
    </r>
  </si>
  <si>
    <t xml:space="preserve"> +Investment Tax Credit</t>
  </si>
  <si>
    <t xml:space="preserve"> =CASH FLOW AFTER TAXES</t>
  </si>
  <si>
    <t xml:space="preserve">        The statements and figures herein, while not guaranteed, are secured from sources we believe authoritative.</t>
  </si>
  <si>
    <t xml:space="preserve">         Alternative Cash Sales Worksheet</t>
  </si>
  <si>
    <t>Mortgage Balances</t>
  </si>
  <si>
    <t>Year:</t>
  </si>
  <si>
    <t>Principal Balance - 1st Mortgage</t>
  </si>
  <si>
    <t>TOTAL UNPAID BALANCE</t>
  </si>
  <si>
    <t>Calculation of Sale Proceeds</t>
  </si>
  <si>
    <t>PROJECTED SALES PRICE</t>
  </si>
  <si>
    <t>cap rate</t>
  </si>
  <si>
    <t>CALCULATION OF ADJUSTED BASIS:</t>
  </si>
  <si>
    <t>1       Basis at Acquisition</t>
  </si>
  <si>
    <t>2     +Capital Additions</t>
  </si>
  <si>
    <r>
      <t>3      -Cost Recovery</t>
    </r>
    <r>
      <rPr>
        <sz val="8"/>
        <rFont val="Arial"/>
        <family val="2"/>
      </rPr>
      <t xml:space="preserve"> (Depreciation) </t>
    </r>
    <r>
      <rPr>
        <sz val="9"/>
        <rFont val="Arial"/>
        <family val="2"/>
      </rPr>
      <t>Taken</t>
    </r>
  </si>
  <si>
    <t>4      -Basis in Partial Sales</t>
  </si>
  <si>
    <t>5      =Adjusted Basis at Sale</t>
  </si>
  <si>
    <t>CALCULATION OF EXCESS COST RECOVERY</t>
  </si>
  <si>
    <r>
      <t xml:space="preserve">6       </t>
    </r>
    <r>
      <rPr>
        <sz val="8"/>
        <rFont val="Arial"/>
        <family val="2"/>
      </rPr>
      <t>Total Cost Recovery Taken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(Line 3)</t>
    </r>
  </si>
  <si>
    <t>7     -Straight Line Cost Recovery</t>
  </si>
  <si>
    <t>8      =Excess Cost Recovery</t>
  </si>
  <si>
    <t>CALCULATION OF CAPITAL GAIN ON SALE:</t>
  </si>
  <si>
    <t>9       Sale Price</t>
  </si>
  <si>
    <t>10   -Costs of Sale</t>
  </si>
  <si>
    <r>
      <t xml:space="preserve">11    -Adjusted Basis at Sale </t>
    </r>
    <r>
      <rPr>
        <sz val="8"/>
        <rFont val="Arial"/>
        <family val="2"/>
      </rPr>
      <t>(Line 5)</t>
    </r>
  </si>
  <si>
    <t>12   -Participation Payments</t>
  </si>
  <si>
    <t>13   =Total Gain</t>
  </si>
  <si>
    <r>
      <t xml:space="preserve">14   -Excess Cost Recovery </t>
    </r>
    <r>
      <rPr>
        <sz val="8"/>
        <rFont val="Arial"/>
        <family val="2"/>
      </rPr>
      <t>(Line 8)</t>
    </r>
  </si>
  <si>
    <t>15   -Suspended Losses</t>
  </si>
  <si>
    <t>16   =Gain or (Loss)</t>
  </si>
  <si>
    <t>17   -Straight Line Cost Recovery (limited to gain)</t>
  </si>
  <si>
    <t>18   =Capital Gain from Appreciation</t>
  </si>
  <si>
    <t>ITEMS TAXED AS ORDINARY INCOME:</t>
  </si>
  <si>
    <r>
      <t xml:space="preserve">19     Excess Cost Recovery </t>
    </r>
    <r>
      <rPr>
        <sz val="8"/>
        <rFont val="Arial"/>
        <family val="2"/>
      </rPr>
      <t>(Line 8)</t>
    </r>
  </si>
  <si>
    <t>20   -Unamortized Loan Points</t>
  </si>
  <si>
    <t>21   =Ordinary Taxable Income</t>
  </si>
  <si>
    <t>CALCULATION OF SALES PROCEEDS AFTER TAX:</t>
  </si>
  <si>
    <t xml:space="preserve">22    Sale Price </t>
  </si>
  <si>
    <t>23  -Cost of Sale</t>
  </si>
  <si>
    <t>24  -Participation Payments</t>
  </si>
  <si>
    <t>25  -Mortgage Balance(s)</t>
  </si>
  <si>
    <t>26  =Sale Proceeds Before Tax</t>
  </si>
  <si>
    <t>30  =SALE PROCEEDS AFTER TAX</t>
  </si>
  <si>
    <t>N</t>
  </si>
  <si>
    <t>BEFORE TAX</t>
  </si>
  <si>
    <t>I</t>
  </si>
  <si>
    <t>R</t>
  </si>
  <si>
    <t>Alternative 1</t>
  </si>
  <si>
    <t>Alternative 2</t>
  </si>
  <si>
    <t>Alternative 3</t>
  </si>
  <si>
    <t>U</t>
  </si>
  <si>
    <t>n</t>
  </si>
  <si>
    <t>$</t>
  </si>
  <si>
    <t>T</t>
  </si>
  <si>
    <t>E</t>
  </si>
  <si>
    <t>A</t>
  </si>
  <si>
    <t>F</t>
  </si>
  <si>
    <t>L</t>
  </si>
  <si>
    <t>O</t>
  </si>
  <si>
    <t>IRR=</t>
  </si>
  <si>
    <t>S</t>
  </si>
  <si>
    <t>AFTER TAX</t>
  </si>
  <si>
    <t>Ordinary Income Tax Bracket</t>
  </si>
  <si>
    <t>Capital Gain Max Tax Rate</t>
  </si>
  <si>
    <t>Tax Rate on Straight Line Recapture</t>
  </si>
  <si>
    <t>Month Placed in Service:</t>
  </si>
  <si>
    <t>Year----&gt;</t>
  </si>
  <si>
    <r>
      <t xml:space="preserve">Vacancy Rates    </t>
    </r>
    <r>
      <rPr>
        <sz val="7"/>
        <rFont val="Arial"/>
        <family val="2"/>
      </rPr>
      <t xml:space="preserve"> (enter just year 1, or each year)</t>
    </r>
  </si>
  <si>
    <r>
      <t xml:space="preserve">Income Escalators     </t>
    </r>
    <r>
      <rPr>
        <sz val="7"/>
        <rFont val="Arial"/>
        <family val="2"/>
      </rPr>
      <t xml:space="preserve"> (enter just year 2, or each year)</t>
    </r>
  </si>
  <si>
    <r>
      <t xml:space="preserve">Expense Escalators    </t>
    </r>
    <r>
      <rPr>
        <sz val="7"/>
        <rFont val="Arial"/>
        <family val="2"/>
      </rPr>
      <t>(enter just year 2, or each year)</t>
    </r>
  </si>
  <si>
    <t>Cap rate used in Sale</t>
  </si>
  <si>
    <t>Expenses of Sale</t>
  </si>
  <si>
    <t>License:</t>
  </si>
  <si>
    <t>*This Template was developed by Gary Tharp, CCIM,f for the Commercial Investment Real Estate Institute</t>
  </si>
  <si>
    <t xml:space="preserve">(CIREI) which holds copyright to the CCIM Business Forms.  The business form template streamlines </t>
  </si>
  <si>
    <t xml:space="preserve">calculations that can be achieved through the use of a financial calculator. </t>
  </si>
  <si>
    <t xml:space="preserve">*CCIM Business Forms are provided at no cost for the use of the members of the Commercial Investment </t>
  </si>
  <si>
    <t xml:space="preserve">Real Estate Institute and others who may wish to use them.  They may be used in the course of doing </t>
  </si>
  <si>
    <t xml:space="preserve">business and may not be sold, rented or in any way become in and of themselves a source of income.  </t>
  </si>
  <si>
    <t xml:space="preserve">*This CCIM Business Forms template is presented on an 'as-is' basis.  Neither the Institute nor the author </t>
  </si>
  <si>
    <t>accept any liability that may arise as a result of reliance on any conclusion indicated by the template</t>
  </si>
  <si>
    <t>or any report generated by the template, even if the template is defective.  No warranty is given con-</t>
  </si>
  <si>
    <t xml:space="preserve">cerning the suitability of the template for any application.                                                                             </t>
  </si>
  <si>
    <t>*Forms may be copied with inclusion of the following:  "Reprinted with permission of the Commercial</t>
  </si>
  <si>
    <t xml:space="preserve"> Investment Real Estate Institute / Copyright 1997 Commercial Investment Real Estate Institute (CIREI)"</t>
  </si>
  <si>
    <t>*Please direct all comments and questions regarding calculations to:</t>
  </si>
  <si>
    <t>Gary G. Tharp, CCIM</t>
  </si>
  <si>
    <t>2083 Biltmore Point</t>
  </si>
  <si>
    <t>407/869-1011  Fax 407/862-3666</t>
  </si>
  <si>
    <t>Longwood, FL 32779</t>
  </si>
  <si>
    <t>Email: gary@orlando.com</t>
  </si>
  <si>
    <t>Overview:</t>
  </si>
  <si>
    <t xml:space="preserve">The template consists of five worksheets, plus this documentation worksheet.  The active sheets </t>
  </si>
  <si>
    <r>
      <t xml:space="preserve">are called </t>
    </r>
    <r>
      <rPr>
        <b/>
        <sz val="9"/>
        <rFont val="Arial"/>
        <family val="2"/>
      </rPr>
      <t>APOD, CashFlows, Sales, IRR,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Assumptions</t>
    </r>
    <r>
      <rPr>
        <sz val="9"/>
        <rFont val="Arial"/>
        <family val="2"/>
      </rPr>
      <t xml:space="preserve">.  </t>
    </r>
  </si>
  <si>
    <r>
      <t>The</t>
    </r>
    <r>
      <rPr>
        <b/>
        <sz val="9"/>
        <rFont val="Arial"/>
        <family val="2"/>
      </rPr>
      <t xml:space="preserve"> APOD </t>
    </r>
    <r>
      <rPr>
        <sz val="9"/>
        <rFont val="Arial"/>
        <family val="2"/>
      </rPr>
      <t>worksheet:</t>
    </r>
  </si>
  <si>
    <t>Much of the data that must be input to the template resides here, and is carried over to the CashFlows</t>
  </si>
  <si>
    <t xml:space="preserve">worksheet.    All the computations are automated.  Note that if you put no number in the 'Size of </t>
  </si>
  <si>
    <t>Property' blank, you won't have any answers that depend on dollars-per-units information.  There are</t>
  </si>
  <si>
    <t>three ways to enter each expense category:  dollars per unit (such as dollars per square foot),</t>
  </si>
  <si>
    <t>percentage of GOI, in the "%" collumn, or by just plugging in the number in column "I".  The Mortgage</t>
  </si>
  <si>
    <t>information in the APOD is not entered there, but comes instead from the CashFlows worksheet.</t>
  </si>
  <si>
    <r>
      <t xml:space="preserve">The </t>
    </r>
    <r>
      <rPr>
        <b/>
        <sz val="9"/>
        <rFont val="Arial"/>
        <family val="2"/>
      </rPr>
      <t>CashFlows</t>
    </r>
    <r>
      <rPr>
        <sz val="9"/>
        <rFont val="Arial"/>
        <family val="2"/>
      </rPr>
      <t xml:space="preserve"> worksheet derives much of its input from the APOD, although you can override that</t>
    </r>
  </si>
  <si>
    <t>by plugging in numbers just about wherever you want.  You must put in the mortgage info, although</t>
  </si>
  <si>
    <t xml:space="preserve">the payments will calculate automatically.  Income and expenses on this worksheet will escalate in </t>
  </si>
  <si>
    <r>
      <t xml:space="preserve">accordance with percentages you enter in the </t>
    </r>
    <r>
      <rPr>
        <b/>
        <sz val="9"/>
        <rFont val="Arial"/>
        <family val="2"/>
      </rPr>
      <t>Assumptions</t>
    </r>
    <r>
      <rPr>
        <sz val="9"/>
        <rFont val="Arial"/>
        <family val="2"/>
      </rPr>
      <t xml:space="preserve"> worksheet, which is also where the tax  </t>
    </r>
  </si>
  <si>
    <t>brackets and the Year Placed in Service comes from.  CFBT and CFAT numbers, of course, will carry</t>
  </si>
  <si>
    <r>
      <t xml:space="preserve">over into the </t>
    </r>
    <r>
      <rPr>
        <b/>
        <sz val="9"/>
        <rFont val="Arial"/>
        <family val="2"/>
      </rPr>
      <t>IRR</t>
    </r>
    <r>
      <rPr>
        <sz val="9"/>
        <rFont val="Arial"/>
        <family val="2"/>
      </rPr>
      <t xml:space="preserve"> worksheet, and the cost recovery and mortgage information, etc., is carried over to the </t>
    </r>
  </si>
  <si>
    <t>Sales worksheet.  The date you use in the "In Service Date" blank in the Cost Recovery  Data</t>
  </si>
  <si>
    <r>
      <t xml:space="preserve">box  is used by </t>
    </r>
    <r>
      <rPr>
        <b/>
        <sz val="9"/>
        <rFont val="Arial"/>
        <family val="2"/>
      </rPr>
      <t>Assumptions</t>
    </r>
    <r>
      <rPr>
        <sz val="9"/>
        <rFont val="Arial"/>
        <family val="2"/>
      </rPr>
      <t xml:space="preserve"> to extract the "month placed in service" for amortization and cost</t>
    </r>
  </si>
  <si>
    <t>recovery purposes.  You may, of course, over-ride that number, but the two should agree always.</t>
  </si>
  <si>
    <r>
      <t xml:space="preserve">The </t>
    </r>
    <r>
      <rPr>
        <b/>
        <sz val="9"/>
        <rFont val="Arial"/>
        <family val="2"/>
      </rPr>
      <t>Sales</t>
    </r>
    <r>
      <rPr>
        <sz val="9"/>
        <rFont val="Arial"/>
        <family val="2"/>
      </rPr>
      <t xml:space="preserve"> worksheet  is pretty self-documenting.  The sales price is calculated by capping the 6th </t>
    </r>
  </si>
  <si>
    <r>
      <t xml:space="preserve">year's NOI (the sixth NOI is in a hidden cell at the end of line 7 on the </t>
    </r>
    <r>
      <rPr>
        <b/>
        <sz val="9"/>
        <rFont val="Arial"/>
        <family val="2"/>
      </rPr>
      <t>CashFlows</t>
    </r>
    <r>
      <rPr>
        <sz val="9"/>
        <rFont val="Arial"/>
        <family val="2"/>
      </rPr>
      <t xml:space="preserve"> sheet.)  The cap </t>
    </r>
  </si>
  <si>
    <r>
      <t xml:space="preserve">rates for each alternative are entered in the </t>
    </r>
    <r>
      <rPr>
        <b/>
        <sz val="9"/>
        <rFont val="Arial"/>
        <family val="2"/>
      </rPr>
      <t>Assumptions</t>
    </r>
    <r>
      <rPr>
        <sz val="9"/>
        <rFont val="Arial"/>
        <family val="2"/>
      </rPr>
      <t>, as is the  'cost of sale'   percentage.</t>
    </r>
  </si>
  <si>
    <r>
      <t>The</t>
    </r>
    <r>
      <rPr>
        <b/>
        <sz val="9"/>
        <rFont val="Arial"/>
        <family val="2"/>
      </rPr>
      <t xml:space="preserve"> IRR </t>
    </r>
    <r>
      <rPr>
        <sz val="9"/>
        <rFont val="Arial"/>
        <family val="2"/>
      </rPr>
      <t>worksheet is just the frosting on the cake -- before and after tax IRRs on the three alternative</t>
    </r>
  </si>
  <si>
    <t xml:space="preserve">cash sales.  All the numbers derive from the CashFlows and Sales sheets, and there is nothing to </t>
  </si>
  <si>
    <t>input.</t>
  </si>
  <si>
    <r>
      <t xml:space="preserve">All the sheets are protected, but none are </t>
    </r>
    <r>
      <rPr>
        <u val="single"/>
        <sz val="9"/>
        <rFont val="Arial"/>
        <family val="2"/>
      </rPr>
      <t>password</t>
    </r>
    <r>
      <rPr>
        <sz val="9"/>
        <rFont val="Arial"/>
        <family val="2"/>
      </rPr>
      <t xml:space="preserve"> protected except this 'readme' sheet.  That means </t>
    </r>
  </si>
  <si>
    <r>
      <t xml:space="preserve">you can modify anything you like, but must first unprotect the sheet you're working with using the </t>
    </r>
  </si>
  <si>
    <r>
      <t>P</t>
    </r>
    <r>
      <rPr>
        <sz val="9"/>
        <rFont val="Arial"/>
        <family val="2"/>
      </rPr>
      <t xml:space="preserve">rotection option in the </t>
    </r>
    <r>
      <rPr>
        <u val="single"/>
        <sz val="9"/>
        <rFont val="Arial"/>
        <family val="2"/>
      </rPr>
      <t>T</t>
    </r>
    <r>
      <rPr>
        <sz val="9"/>
        <rFont val="Arial"/>
        <family val="2"/>
      </rPr>
      <t>ools drop-down menu.  You must do this to look at and change formulae, and</t>
    </r>
  </si>
  <si>
    <t>to change column widths, and other formatting options.</t>
  </si>
  <si>
    <t>Garbage Disposal</t>
  </si>
  <si>
    <t xml:space="preserve">Principal Balance - Prepay Penalty </t>
  </si>
  <si>
    <t>250 NE 77th Street</t>
  </si>
  <si>
    <t>Miami</t>
  </si>
  <si>
    <t>Rental</t>
  </si>
  <si>
    <t>Efficiencies</t>
  </si>
  <si>
    <t>Sale</t>
  </si>
  <si>
    <t>late fees</t>
  </si>
  <si>
    <t>Water &amp; Sewer</t>
  </si>
  <si>
    <t>Dolly Ramphir</t>
  </si>
  <si>
    <t>Dick Ramphir</t>
  </si>
  <si>
    <t>300-8= 2400</t>
  </si>
  <si>
    <t>Extra:2nd per</t>
  </si>
  <si>
    <t>2 Units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</si>
</sst>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%"/>
    <numFmt numFmtId="173" formatCode="\%"/>
    <numFmt numFmtId="174" formatCode="#\ ?"/>
    <numFmt numFmtId="175" formatCode="###,???"/>
    <numFmt numFmtId="176" formatCode="###,##?"/>
    <numFmt numFmtId="177" formatCode="#,##?.00"/>
    <numFmt numFmtId="178" formatCode="#,#?0.00"/>
    <numFmt numFmtId="179" formatCode="0.0\%"/>
    <numFmt numFmtId="180" formatCode="_(* #,##0_);_(* \(#,##0\);_(* &quot;-&quot;??_);_(@_)"/>
    <numFmt numFmtId="181" formatCode="\:\:\:"/>
    <numFmt numFmtId="182" formatCode="0.0%"/>
    <numFmt numFmtId="183" formatCode="#."/>
    <numFmt numFmtId="184" formatCode="General_)"/>
    <numFmt numFmtId="185" formatCode="0_)"/>
    <numFmt numFmtId="186" formatCode="mmm\-yy_)"/>
    <numFmt numFmtId="187" formatCode="0.00_)"/>
    <numFmt numFmtId="188" formatCode="dd\-mmm\-yy_)"/>
    <numFmt numFmtId="189" formatCode=";;;"/>
    <numFmt numFmtId="190" formatCode="0.0"/>
  </numFmts>
  <fonts count="23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20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Courier"/>
      <family val="0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18"/>
      <name val="Times New Roman"/>
      <family val="0"/>
    </font>
    <font>
      <b/>
      <sz val="20"/>
      <name val="Times New Roman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7" fontId="17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5" fontId="0" fillId="0" borderId="1" xfId="0" applyNumberFormat="1" applyBorder="1" applyAlignment="1" applyProtection="1">
      <alignment/>
      <protection locked="0"/>
    </xf>
    <xf numFmtId="5" fontId="0" fillId="0" borderId="0" xfId="0" applyNumberFormat="1" applyBorder="1" applyAlignment="1" applyProtection="1">
      <alignment/>
      <protection hidden="1"/>
    </xf>
    <xf numFmtId="0" fontId="5" fillId="0" borderId="0" xfId="0" applyFont="1" applyAlignment="1" applyProtection="1" quotePrefix="1">
      <alignment horizontal="left"/>
      <protection/>
    </xf>
    <xf numFmtId="7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 quotePrefix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 applyProtection="1" quotePrefix="1">
      <alignment horizontal="left"/>
      <protection/>
    </xf>
    <xf numFmtId="5" fontId="0" fillId="0" borderId="0" xfId="0" applyNumberFormat="1" applyAlignment="1">
      <alignment/>
    </xf>
    <xf numFmtId="5" fontId="0" fillId="0" borderId="0" xfId="0" applyNumberForma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 hidden="1"/>
    </xf>
    <xf numFmtId="5" fontId="0" fillId="0" borderId="0" xfId="0" applyNumberFormat="1" applyBorder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5" fontId="0" fillId="0" borderId="0" xfId="0" applyNumberFormat="1" applyBorder="1" applyAlignment="1">
      <alignment/>
    </xf>
    <xf numFmtId="7" fontId="0" fillId="0" borderId="1" xfId="0" applyNumberFormat="1" applyBorder="1" applyAlignment="1" applyProtection="1">
      <alignment/>
      <protection hidden="1"/>
    </xf>
    <xf numFmtId="15" fontId="0" fillId="0" borderId="1" xfId="0" applyNumberFormat="1" applyBorder="1" applyAlignment="1" applyProtection="1">
      <alignment/>
      <protection locked="0"/>
    </xf>
    <xf numFmtId="9" fontId="0" fillId="0" borderId="1" xfId="21" applyBorder="1" applyAlignment="1" applyProtection="1">
      <alignment horizontal="center"/>
      <protection/>
    </xf>
    <xf numFmtId="9" fontId="0" fillId="0" borderId="0" xfId="21" applyBorder="1" applyAlignment="1" applyProtection="1">
      <alignment horizontal="center"/>
      <protection/>
    </xf>
    <xf numFmtId="0" fontId="5" fillId="0" borderId="1" xfId="0" applyFont="1" applyBorder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 quotePrefix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" xfId="0" applyBorder="1" applyAlignment="1">
      <alignment horizontal="centerContinuous"/>
    </xf>
    <xf numFmtId="0" fontId="11" fillId="0" borderId="0" xfId="0" applyFont="1" applyAlignment="1" applyProtection="1" quotePrefix="1">
      <alignment horizontal="left"/>
      <protection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 quotePrefix="1">
      <alignment horizontal="left"/>
      <protection/>
    </xf>
    <xf numFmtId="15" fontId="0" fillId="0" borderId="1" xfId="0" applyNumberFormat="1" applyBorder="1" applyAlignment="1" applyProtection="1">
      <alignment horizontal="centerContinuous"/>
      <protection locked="0"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 quotePrefix="1">
      <alignment horizontal="centerContinuous" wrapText="1"/>
    </xf>
    <xf numFmtId="0" fontId="9" fillId="0" borderId="0" xfId="0" applyFont="1" applyAlignment="1" applyProtection="1" quotePrefix="1">
      <alignment horizontal="centerContinuous" wrapText="1"/>
      <protection/>
    </xf>
    <xf numFmtId="0" fontId="5" fillId="0" borderId="0" xfId="0" applyFont="1" applyBorder="1" applyAlignment="1" quotePrefix="1">
      <alignment/>
    </xf>
    <xf numFmtId="0" fontId="0" fillId="0" borderId="1" xfId="0" applyFont="1" applyBorder="1" applyAlignment="1" applyProtection="1">
      <alignment horizontal="centerContinuous"/>
      <protection/>
    </xf>
    <xf numFmtId="7" fontId="0" fillId="0" borderId="1" xfId="0" applyNumberFormat="1" applyFont="1" applyBorder="1" applyAlignment="1" applyProtection="1">
      <alignment horizontal="centerContinuous"/>
      <protection/>
    </xf>
    <xf numFmtId="7" fontId="0" fillId="0" borderId="1" xfId="0" applyNumberFormat="1" applyFont="1" applyBorder="1" applyAlignment="1" applyProtection="1" quotePrefix="1">
      <alignment horizontal="centerContinuous"/>
      <protection/>
    </xf>
    <xf numFmtId="15" fontId="0" fillId="0" borderId="1" xfId="0" applyNumberForma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 wrapText="1"/>
      <protection/>
    </xf>
    <xf numFmtId="0" fontId="11" fillId="0" borderId="0" xfId="0" applyFont="1" applyBorder="1" applyAlignment="1" quotePrefix="1">
      <alignment horizontal="centerContinuous" vertical="center" wrapText="1"/>
    </xf>
    <xf numFmtId="0" fontId="11" fillId="0" borderId="0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Continuous" vertical="center" wrapText="1"/>
    </xf>
    <xf numFmtId="0" fontId="7" fillId="0" borderId="0" xfId="0" applyFont="1" applyAlignment="1" applyProtection="1" quotePrefix="1">
      <alignment horizontal="centerContinuous" vertical="justify"/>
      <protection hidden="1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Continuous"/>
      <protection/>
    </xf>
    <xf numFmtId="176" fontId="0" fillId="0" borderId="0" xfId="0" applyNumberFormat="1" applyAlignment="1">
      <alignment/>
    </xf>
    <xf numFmtId="176" fontId="0" fillId="0" borderId="0" xfId="0" applyNumberFormat="1" applyAlignment="1" applyProtection="1">
      <alignment/>
      <protection/>
    </xf>
    <xf numFmtId="176" fontId="0" fillId="0" borderId="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 applyProtection="1" quotePrefix="1">
      <alignment horizontal="left" vertical="top"/>
      <protection/>
    </xf>
    <xf numFmtId="0" fontId="5" fillId="0" borderId="1" xfId="0" applyFont="1" applyBorder="1" applyAlignment="1" applyProtection="1">
      <alignment horizontal="centerContinuous" vertical="top"/>
      <protection/>
    </xf>
    <xf numFmtId="9" fontId="0" fillId="0" borderId="0" xfId="0" applyNumberFormat="1" applyAlignment="1">
      <alignment/>
    </xf>
    <xf numFmtId="5" fontId="0" fillId="0" borderId="0" xfId="0" applyNumberFormat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7" fillId="0" borderId="0" xfId="0" applyFont="1" applyAlignment="1">
      <alignment horizontal="right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 quotePrefix="1">
      <alignment horizontal="left"/>
      <protection/>
    </xf>
    <xf numFmtId="3" fontId="0" fillId="0" borderId="1" xfId="0" applyNumberFormat="1" applyBorder="1" applyAlignment="1" applyProtection="1" quotePrefix="1">
      <alignment horizontal="left"/>
      <protection locked="0"/>
    </xf>
    <xf numFmtId="3" fontId="0" fillId="0" borderId="0" xfId="0" applyNumberForma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 hidden="1"/>
    </xf>
    <xf numFmtId="181" fontId="0" fillId="0" borderId="0" xfId="0" applyNumberFormat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0" fontId="13" fillId="0" borderId="0" xfId="0" applyFont="1" applyAlignment="1" quotePrefix="1">
      <alignment horizontal="left"/>
    </xf>
    <xf numFmtId="0" fontId="10" fillId="0" borderId="3" xfId="0" applyFont="1" applyBorder="1" applyAlignment="1" quotePrefix="1">
      <alignment horizontal="left"/>
    </xf>
    <xf numFmtId="0" fontId="0" fillId="0" borderId="3" xfId="0" applyNumberFormat="1" applyBorder="1" applyAlignment="1">
      <alignment/>
    </xf>
    <xf numFmtId="0" fontId="10" fillId="0" borderId="3" xfId="0" applyNumberFormat="1" applyFont="1" applyBorder="1" applyAlignment="1">
      <alignment/>
    </xf>
    <xf numFmtId="5" fontId="0" fillId="0" borderId="1" xfId="0" applyNumberFormat="1" applyBorder="1" applyAlignment="1">
      <alignment/>
    </xf>
    <xf numFmtId="0" fontId="7" fillId="0" borderId="0" xfId="0" applyFont="1" applyAlignment="1" quotePrefix="1">
      <alignment horizontal="right"/>
    </xf>
    <xf numFmtId="3" fontId="4" fillId="0" borderId="4" xfId="0" applyNumberFormat="1" applyFont="1" applyBorder="1" applyAlignment="1" applyProtection="1">
      <alignment horizontal="right"/>
      <protection locked="0"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14" fontId="0" fillId="0" borderId="1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5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5" fontId="4" fillId="0" borderId="11" xfId="0" applyNumberFormat="1" applyFont="1" applyBorder="1" applyAlignment="1" applyProtection="1">
      <alignment/>
      <protection locked="0"/>
    </xf>
    <xf numFmtId="5" fontId="4" fillId="0" borderId="10" xfId="0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13" xfId="0" applyNumberFormat="1" applyFont="1" applyFill="1" applyBorder="1" applyAlignment="1">
      <alignment horizontal="center"/>
    </xf>
    <xf numFmtId="37" fontId="4" fillId="0" borderId="14" xfId="0" applyNumberFormat="1" applyFont="1" applyFill="1" applyBorder="1" applyAlignment="1">
      <alignment horizontal="center"/>
    </xf>
    <xf numFmtId="37" fontId="4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7" fontId="4" fillId="0" borderId="19" xfId="0" applyNumberFormat="1" applyFont="1" applyFill="1" applyBorder="1" applyAlignment="1">
      <alignment horizontal="center"/>
    </xf>
    <xf numFmtId="37" fontId="4" fillId="0" borderId="20" xfId="0" applyNumberFormat="1" applyFont="1" applyFill="1" applyBorder="1" applyAlignment="1">
      <alignment horizontal="center"/>
    </xf>
    <xf numFmtId="37" fontId="4" fillId="0" borderId="18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8" xfId="0" applyFont="1" applyBorder="1" applyAlignment="1">
      <alignment textRotation="180"/>
    </xf>
    <xf numFmtId="0" fontId="1" fillId="0" borderId="0" xfId="0" applyFont="1" applyAlignment="1">
      <alignment textRotation="180"/>
    </xf>
    <xf numFmtId="0" fontId="4" fillId="0" borderId="0" xfId="0" applyFont="1" applyAlignment="1">
      <alignment textRotation="180"/>
    </xf>
    <xf numFmtId="0" fontId="16" fillId="0" borderId="18" xfId="0" applyFont="1" applyBorder="1" applyAlignment="1">
      <alignment textRotation="90"/>
    </xf>
    <xf numFmtId="0" fontId="1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right"/>
      <protection/>
    </xf>
    <xf numFmtId="0" fontId="7" fillId="0" borderId="0" xfId="0" applyFont="1" applyAlignment="1" applyProtection="1" quotePrefix="1">
      <alignment horizontal="left"/>
      <protection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right"/>
      <protection/>
    </xf>
    <xf numFmtId="41" fontId="0" fillId="0" borderId="0" xfId="0" applyNumberForma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 wrapText="1"/>
      <protection/>
    </xf>
    <xf numFmtId="0" fontId="0" fillId="0" borderId="0" xfId="0" applyAlignment="1" applyProtection="1">
      <alignment horizontal="centerContinuous" wrapText="1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5" fontId="0" fillId="0" borderId="1" xfId="0" applyNumberFormat="1" applyBorder="1" applyAlignment="1" applyProtection="1">
      <alignment horizontal="right"/>
      <protection/>
    </xf>
    <xf numFmtId="5" fontId="0" fillId="0" borderId="1" xfId="0" applyNumberFormat="1" applyFont="1" applyBorder="1" applyAlignment="1" applyProtection="1">
      <alignment horizontal="right"/>
      <protection/>
    </xf>
    <xf numFmtId="5" fontId="0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9" fontId="0" fillId="0" borderId="1" xfId="0" applyNumberFormat="1" applyFont="1" applyBorder="1" applyAlignment="1" applyProtection="1">
      <alignment horizontal="right"/>
      <protection/>
    </xf>
    <xf numFmtId="9" fontId="0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 quotePrefix="1">
      <alignment horizontal="right"/>
      <protection/>
    </xf>
    <xf numFmtId="7" fontId="0" fillId="0" borderId="0" xfId="0" applyNumberFormat="1" applyBorder="1" applyAlignment="1" applyProtection="1">
      <alignment horizontal="left"/>
      <protection/>
    </xf>
    <xf numFmtId="9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9" fontId="0" fillId="0" borderId="1" xfId="0" applyNumberFormat="1" applyBorder="1" applyAlignment="1" applyProtection="1">
      <alignment horizontal="right"/>
      <protection/>
    </xf>
    <xf numFmtId="9" fontId="0" fillId="0" borderId="0" xfId="0" applyNumberForma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/>
      <protection/>
    </xf>
    <xf numFmtId="4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 vertical="justify"/>
      <protection/>
    </xf>
    <xf numFmtId="0" fontId="12" fillId="0" borderId="0" xfId="0" applyFont="1" applyBorder="1" applyAlignment="1" applyProtection="1" quotePrefix="1">
      <alignment horizontal="centerContinuous" wrapText="1"/>
      <protection/>
    </xf>
    <xf numFmtId="9" fontId="0" fillId="0" borderId="0" xfId="0" applyNumberFormat="1" applyAlignment="1" applyProtection="1">
      <alignment horizontal="center"/>
      <protection locked="0"/>
    </xf>
    <xf numFmtId="3" fontId="13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Alignment="1" applyProtection="1" quotePrefix="1">
      <alignment horizontal="left"/>
      <protection/>
    </xf>
    <xf numFmtId="3" fontId="0" fillId="0" borderId="21" xfId="0" applyNumberFormat="1" applyBorder="1" applyAlignment="1" applyProtection="1">
      <alignment/>
      <protection/>
    </xf>
    <xf numFmtId="3" fontId="10" fillId="0" borderId="3" xfId="0" applyNumberFormat="1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0" fillId="0" borderId="3" xfId="0" applyNumberFormat="1" applyBorder="1" applyAlignment="1" applyProtection="1">
      <alignment/>
      <protection/>
    </xf>
    <xf numFmtId="3" fontId="10" fillId="0" borderId="3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5" fillId="0" borderId="23" xfId="0" applyNumberFormat="1" applyFont="1" applyBorder="1" applyAlignment="1" applyProtection="1" quotePrefix="1">
      <alignment horizontal="left"/>
      <protection/>
    </xf>
    <xf numFmtId="3" fontId="5" fillId="0" borderId="5" xfId="0" applyNumberFormat="1" applyFont="1" applyBorder="1" applyAlignment="1" applyProtection="1" quotePrefix="1">
      <alignment horizontal="left"/>
      <protection/>
    </xf>
    <xf numFmtId="3" fontId="0" fillId="0" borderId="23" xfId="0" applyNumberFormat="1" applyBorder="1" applyAlignment="1" applyProtection="1" quotePrefix="1">
      <alignment horizontal="left"/>
      <protection/>
    </xf>
    <xf numFmtId="3" fontId="0" fillId="0" borderId="4" xfId="0" applyNumberFormat="1" applyBorder="1" applyAlignment="1" applyProtection="1">
      <alignment/>
      <protection/>
    </xf>
    <xf numFmtId="3" fontId="0" fillId="0" borderId="5" xfId="0" applyNumberFormat="1" applyBorder="1" applyAlignment="1" applyProtection="1" quotePrefix="1">
      <alignment horizontal="left"/>
      <protection/>
    </xf>
    <xf numFmtId="3" fontId="15" fillId="0" borderId="3" xfId="0" applyNumberFormat="1" applyFont="1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3" fontId="0" fillId="0" borderId="0" xfId="0" applyNumberFormat="1" applyAlignment="1" applyProtection="1" quotePrefix="1">
      <alignment horizontal="center"/>
      <protection/>
    </xf>
    <xf numFmtId="181" fontId="0" fillId="0" borderId="0" xfId="0" applyNumberFormat="1" applyBorder="1" applyAlignment="1" applyProtection="1">
      <alignment/>
      <protection/>
    </xf>
    <xf numFmtId="3" fontId="5" fillId="0" borderId="0" xfId="0" applyNumberFormat="1" applyFont="1" applyAlignment="1" applyProtection="1" quotePrefix="1">
      <alignment horizontal="center"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centerContinuous"/>
      <protection locked="0"/>
    </xf>
    <xf numFmtId="3" fontId="0" fillId="0" borderId="1" xfId="0" applyNumberFormat="1" applyBorder="1" applyAlignment="1" applyProtection="1">
      <alignment horizontal="centerContinuous"/>
      <protection/>
    </xf>
    <xf numFmtId="3" fontId="0" fillId="0" borderId="0" xfId="0" applyNumberFormat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left"/>
      <protection hidden="1"/>
    </xf>
    <xf numFmtId="3" fontId="0" fillId="0" borderId="0" xfId="0" applyNumberFormat="1" applyAlignment="1" applyProtection="1">
      <alignment/>
      <protection hidden="1"/>
    </xf>
    <xf numFmtId="7" fontId="0" fillId="0" borderId="1" xfId="0" applyNumberFormat="1" applyBorder="1" applyAlignment="1" applyProtection="1">
      <alignment horizontal="centerContinuous"/>
      <protection/>
    </xf>
    <xf numFmtId="9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 vertical="top"/>
      <protection locked="0"/>
    </xf>
    <xf numFmtId="37" fontId="4" fillId="0" borderId="1" xfId="0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5" fontId="4" fillId="0" borderId="1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 locked="0"/>
    </xf>
    <xf numFmtId="37" fontId="0" fillId="0" borderId="1" xfId="0" applyNumberFormat="1" applyBorder="1" applyAlignment="1" applyProtection="1">
      <alignment/>
      <protection locked="0"/>
    </xf>
    <xf numFmtId="10" fontId="0" fillId="0" borderId="1" xfId="0" applyNumberFormat="1" applyBorder="1" applyAlignment="1">
      <alignment horizontal="left"/>
    </xf>
    <xf numFmtId="37" fontId="4" fillId="0" borderId="0" xfId="0" applyNumberFormat="1" applyFont="1" applyAlignment="1" applyProtection="1">
      <alignment/>
      <protection locked="0"/>
    </xf>
    <xf numFmtId="0" fontId="0" fillId="0" borderId="0" xfId="20">
      <alignment/>
      <protection/>
    </xf>
    <xf numFmtId="0" fontId="15" fillId="0" borderId="0" xfId="20" applyFont="1">
      <alignment/>
      <protection/>
    </xf>
    <xf numFmtId="0" fontId="0" fillId="0" borderId="0" xfId="20" applyAlignment="1" applyProtection="1">
      <alignment horizontal="left"/>
      <protection locked="0"/>
    </xf>
    <xf numFmtId="0" fontId="0" fillId="0" borderId="24" xfId="20" applyBorder="1">
      <alignment/>
      <protection/>
    </xf>
    <xf numFmtId="0" fontId="8" fillId="0" borderId="0" xfId="0" applyFont="1" applyFill="1" applyBorder="1" applyAlignment="1">
      <alignment horizontal="center"/>
    </xf>
    <xf numFmtId="37" fontId="0" fillId="0" borderId="1" xfId="0" applyNumberFormat="1" applyBorder="1" applyAlignment="1" applyProtection="1" quotePrefix="1">
      <alignment/>
      <protection locked="0"/>
    </xf>
    <xf numFmtId="0" fontId="0" fillId="0" borderId="0" xfId="20" applyFont="1">
      <alignment/>
      <protection/>
    </xf>
    <xf numFmtId="0" fontId="0" fillId="0" borderId="0" xfId="20" applyFont="1" applyAlignment="1" applyProtection="1">
      <alignment horizontal="left"/>
      <protection locked="0"/>
    </xf>
    <xf numFmtId="37" fontId="18" fillId="0" borderId="1" xfId="0" applyNumberFormat="1" applyFont="1" applyFill="1" applyBorder="1" applyAlignment="1" applyProtection="1">
      <alignment horizontal="left"/>
      <protection locked="0"/>
    </xf>
    <xf numFmtId="37" fontId="0" fillId="0" borderId="12" xfId="0" applyNumberFormat="1" applyFont="1" applyBorder="1" applyAlignment="1" applyProtection="1" quotePrefix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10" xfId="0" applyNumberFormat="1" applyFont="1" applyBorder="1" applyAlignment="1" applyProtection="1">
      <alignment horizontal="right"/>
      <protection locked="0"/>
    </xf>
    <xf numFmtId="43" fontId="0" fillId="0" borderId="10" xfId="15" applyFont="1" applyBorder="1" applyAlignment="1" applyProtection="1">
      <alignment horizontal="right"/>
      <protection locked="0"/>
    </xf>
    <xf numFmtId="180" fontId="0" fillId="0" borderId="10" xfId="15" applyNumberFormat="1" applyFont="1" applyBorder="1" applyAlignment="1" applyProtection="1">
      <alignment horizontal="right"/>
      <protection locked="0"/>
    </xf>
    <xf numFmtId="5" fontId="0" fillId="0" borderId="1" xfId="0" applyNumberFormat="1" applyBorder="1" applyAlignment="1" applyProtection="1">
      <alignment horizontal="centerContinuous"/>
      <protection locked="0"/>
    </xf>
    <xf numFmtId="182" fontId="0" fillId="0" borderId="1" xfId="0" applyNumberFormat="1" applyFont="1" applyBorder="1" applyAlignment="1" applyProtection="1">
      <alignment/>
      <protection locked="0"/>
    </xf>
    <xf numFmtId="9" fontId="0" fillId="0" borderId="1" xfId="0" applyNumberFormat="1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 quotePrefix="1">
      <alignment/>
      <protection locked="0"/>
    </xf>
    <xf numFmtId="37" fontId="14" fillId="0" borderId="0" xfId="0" applyNumberFormat="1" applyFont="1" applyAlignment="1" applyProtection="1" quotePrefix="1">
      <alignment/>
      <protection/>
    </xf>
    <xf numFmtId="181" fontId="0" fillId="0" borderId="0" xfId="0" applyNumberFormat="1" applyAlignment="1" applyProtection="1">
      <alignment/>
      <protection/>
    </xf>
    <xf numFmtId="37" fontId="4" fillId="0" borderId="1" xfId="0" applyNumberFormat="1" applyFont="1" applyBorder="1" applyAlignment="1" applyProtection="1" quotePrefix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10" fontId="0" fillId="0" borderId="2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hidden="1"/>
    </xf>
    <xf numFmtId="37" fontId="0" fillId="0" borderId="1" xfId="0" applyNumberFormat="1" applyFont="1" applyBorder="1" applyAlignment="1" applyProtection="1" quotePrefix="1">
      <alignment horizontal="centerContinuous"/>
      <protection locked="0"/>
    </xf>
    <xf numFmtId="37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84" fontId="0" fillId="0" borderId="1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left"/>
    </xf>
    <xf numFmtId="0" fontId="8" fillId="2" borderId="16" xfId="0" applyFon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19" fillId="0" borderId="0" xfId="20" applyFont="1">
      <alignment/>
      <protection/>
    </xf>
    <xf numFmtId="0" fontId="20" fillId="0" borderId="0" xfId="0" applyFont="1" applyAlignment="1" applyProtection="1" quotePrefix="1">
      <alignment horizontal="left"/>
      <protection/>
    </xf>
    <xf numFmtId="3" fontId="21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Alignment="1" applyProtection="1">
      <alignment horizontal="centerContinuous"/>
      <protection/>
    </xf>
    <xf numFmtId="3" fontId="0" fillId="0" borderId="25" xfId="0" applyNumberFormat="1" applyBorder="1" applyAlignment="1" applyProtection="1">
      <alignment horizontal="centerContinuous"/>
      <protection/>
    </xf>
    <xf numFmtId="0" fontId="7" fillId="0" borderId="25" xfId="0" applyFont="1" applyBorder="1" applyAlignment="1" applyProtection="1" quotePrefix="1">
      <alignment horizontal="centerContinuous"/>
      <protection/>
    </xf>
    <xf numFmtId="0" fontId="11" fillId="0" borderId="0" xfId="0" applyFont="1" applyBorder="1" applyAlignment="1" applyProtection="1" quotePrefix="1">
      <alignment horizontal="centerContinuous"/>
      <protection hidden="1"/>
    </xf>
    <xf numFmtId="0" fontId="7" fillId="0" borderId="0" xfId="0" applyFont="1" applyAlignment="1" quotePrefix="1">
      <alignment horizontal="centerContinuous"/>
    </xf>
    <xf numFmtId="3" fontId="7" fillId="0" borderId="0" xfId="0" applyNumberFormat="1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5" fillId="0" borderId="0" xfId="0" applyFont="1" applyAlignment="1" applyProtection="1">
      <alignment horizontal="left"/>
      <protection/>
    </xf>
    <xf numFmtId="37" fontId="0" fillId="0" borderId="10" xfId="0" applyNumberFormat="1" applyBorder="1" applyAlignment="1" applyProtection="1" quotePrefix="1">
      <alignment/>
      <protection locked="0"/>
    </xf>
    <xf numFmtId="3" fontId="0" fillId="0" borderId="10" xfId="0" applyNumberFormat="1" applyBorder="1" applyAlignment="1" applyProtection="1" quotePrefix="1">
      <alignment/>
      <protection locked="0"/>
    </xf>
    <xf numFmtId="37" fontId="0" fillId="0" borderId="12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182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 quotePrefix="1">
      <alignment/>
      <protection/>
    </xf>
    <xf numFmtId="3" fontId="0" fillId="0" borderId="0" xfId="0" applyNumberForma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 locked="0"/>
    </xf>
    <xf numFmtId="37" fontId="4" fillId="0" borderId="25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left"/>
    </xf>
    <xf numFmtId="9" fontId="4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 quotePrefix="1">
      <alignment horizontal="left"/>
      <protection/>
    </xf>
    <xf numFmtId="3" fontId="8" fillId="0" borderId="0" xfId="0" applyNumberFormat="1" applyFont="1" applyAlignment="1">
      <alignment/>
    </xf>
    <xf numFmtId="182" fontId="8" fillId="0" borderId="0" xfId="21" applyNumberFormat="1" applyFont="1" applyAlignment="1">
      <alignment/>
    </xf>
    <xf numFmtId="182" fontId="0" fillId="0" borderId="0" xfId="21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left"/>
    </xf>
    <xf numFmtId="3" fontId="22" fillId="0" borderId="0" xfId="0" applyNumberFormat="1" applyFont="1" applyAlignment="1" applyProtection="1">
      <alignment/>
      <protection/>
    </xf>
    <xf numFmtId="3" fontId="15" fillId="0" borderId="3" xfId="0" applyNumberFormat="1" applyFont="1" applyBorder="1" applyAlignment="1" applyProtection="1">
      <alignment horizontal="left"/>
      <protection/>
    </xf>
    <xf numFmtId="0" fontId="0" fillId="0" borderId="0" xfId="20" applyFont="1" applyAlignment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eadMe" xfId="19"/>
    <cellStyle name="Normal_ReadMe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showRowColHeaders="0" showZeros="0" tabSelected="1" zoomScale="90" zoomScaleNormal="90" workbookViewId="0" topLeftCell="A1">
      <selection activeCell="S58" sqref="S58"/>
    </sheetView>
  </sheetViews>
  <sheetFormatPr defaultColWidth="9.140625" defaultRowHeight="12"/>
  <cols>
    <col min="1" max="1" width="3.7109375" style="0" customWidth="1"/>
    <col min="2" max="2" width="14.8515625" style="0" customWidth="1"/>
    <col min="3" max="3" width="10.7109375" style="0" customWidth="1"/>
    <col min="4" max="4" width="1.57421875" style="0" customWidth="1"/>
    <col min="5" max="5" width="5.421875" style="0" customWidth="1"/>
    <col min="6" max="6" width="0.9921875" style="0" customWidth="1"/>
    <col min="7" max="7" width="5.7109375" style="0" customWidth="1"/>
    <col min="8" max="8" width="1.8515625" style="0" customWidth="1"/>
    <col min="9" max="9" width="11.7109375" style="0" customWidth="1"/>
    <col min="10" max="10" width="2.140625" style="0" customWidth="1"/>
    <col min="11" max="11" width="12.140625" style="0" customWidth="1"/>
    <col min="12" max="12" width="1.7109375" style="0" customWidth="1"/>
    <col min="13" max="13" width="8.57421875" style="0" customWidth="1"/>
    <col min="14" max="14" width="1.8515625" style="7" customWidth="1"/>
    <col min="15" max="15" width="6.00390625" style="0" customWidth="1"/>
    <col min="16" max="16" width="1.7109375" style="7" customWidth="1"/>
    <col min="17" max="17" width="5.140625" style="0" customWidth="1"/>
    <col min="18" max="18" width="1.57421875" style="7" customWidth="1"/>
    <col min="19" max="19" width="8.140625" style="0" customWidth="1"/>
    <col min="20" max="20" width="6.00390625" style="0" customWidth="1"/>
  </cols>
  <sheetData>
    <row r="1" spans="2:20" ht="24" customHeight="1">
      <c r="B1" s="51" t="s">
        <v>0</v>
      </c>
      <c r="C1" s="225" t="s">
        <v>241</v>
      </c>
      <c r="D1" s="33"/>
      <c r="E1" s="4"/>
      <c r="F1" s="4"/>
      <c r="G1" s="4"/>
      <c r="H1" s="16" t="s">
        <v>1</v>
      </c>
      <c r="I1" s="252" t="s">
        <v>2</v>
      </c>
      <c r="T1" s="156"/>
    </row>
    <row r="2" spans="2:20" ht="14.25" customHeight="1">
      <c r="B2" s="51" t="s">
        <v>3</v>
      </c>
      <c r="C2" s="1" t="s">
        <v>234</v>
      </c>
      <c r="D2" s="33"/>
      <c r="E2" s="4"/>
      <c r="F2" s="4"/>
      <c r="G2" s="4" t="s">
        <v>235</v>
      </c>
      <c r="H2" s="16" t="s">
        <v>1</v>
      </c>
      <c r="I2" s="3"/>
      <c r="J2" s="3"/>
      <c r="T2" s="157"/>
    </row>
    <row r="3" spans="2:20" ht="12">
      <c r="B3" s="51" t="s">
        <v>4</v>
      </c>
      <c r="C3" s="1" t="s">
        <v>236</v>
      </c>
      <c r="D3" s="33"/>
      <c r="E3" s="4"/>
      <c r="F3" s="4"/>
      <c r="G3" s="4" t="s">
        <v>237</v>
      </c>
      <c r="H3" s="16" t="s">
        <v>1</v>
      </c>
      <c r="I3" s="131" t="s">
        <v>5</v>
      </c>
      <c r="J3" s="5"/>
      <c r="K3" s="242"/>
      <c r="L3" s="52"/>
      <c r="M3" s="40"/>
      <c r="N3" s="52"/>
      <c r="O3" s="52"/>
      <c r="P3" s="52"/>
      <c r="Q3" s="41"/>
      <c r="R3" s="41"/>
      <c r="S3" s="41"/>
      <c r="T3" s="16"/>
    </row>
    <row r="4" spans="2:20" ht="12">
      <c r="B4" s="51" t="s">
        <v>6</v>
      </c>
      <c r="C4" s="22" t="s">
        <v>243</v>
      </c>
      <c r="D4" s="33"/>
      <c r="E4" s="129" t="s">
        <v>7</v>
      </c>
      <c r="F4" s="129"/>
      <c r="G4" s="16"/>
      <c r="H4" s="3"/>
      <c r="I4" s="131" t="s">
        <v>8</v>
      </c>
      <c r="J4" s="5"/>
      <c r="K4" s="54"/>
      <c r="L4" s="54"/>
      <c r="M4" s="54"/>
      <c r="N4" s="54"/>
      <c r="O4" s="53"/>
      <c r="P4" s="53"/>
      <c r="Q4" s="41"/>
      <c r="R4" s="41"/>
      <c r="S4" s="41"/>
      <c r="T4" s="14"/>
    </row>
    <row r="5" spans="3:20" ht="12">
      <c r="C5" s="7"/>
      <c r="D5" s="16"/>
      <c r="E5" s="3"/>
      <c r="F5" s="3"/>
      <c r="G5" s="3"/>
      <c r="H5" s="3"/>
      <c r="I5" s="131" t="s">
        <v>9</v>
      </c>
      <c r="J5" s="5"/>
      <c r="K5" s="243"/>
      <c r="L5" s="53"/>
      <c r="M5" s="53"/>
      <c r="N5" s="53"/>
      <c r="O5" s="53"/>
      <c r="P5" s="53"/>
      <c r="Q5" s="41"/>
      <c r="R5" s="41"/>
      <c r="S5" s="41"/>
      <c r="T5" s="14"/>
    </row>
    <row r="6" spans="2:20" ht="12">
      <c r="B6" s="9" t="s">
        <v>10</v>
      </c>
      <c r="C6" s="1" t="s">
        <v>238</v>
      </c>
      <c r="D6" s="130"/>
      <c r="E6" s="4"/>
      <c r="F6" s="4"/>
      <c r="G6" s="4"/>
      <c r="H6" s="16" t="s">
        <v>1</v>
      </c>
      <c r="I6" s="131" t="s">
        <v>11</v>
      </c>
      <c r="J6" s="3"/>
      <c r="K6" s="243"/>
      <c r="L6" s="53"/>
      <c r="M6" s="53"/>
      <c r="N6" s="53"/>
      <c r="O6" s="53"/>
      <c r="P6" s="53"/>
      <c r="Q6" s="41"/>
      <c r="R6" s="41"/>
      <c r="S6" s="41"/>
      <c r="T6" s="16"/>
    </row>
    <row r="7" spans="1:33" ht="12">
      <c r="A7" s="10"/>
      <c r="B7" s="9"/>
      <c r="C7" s="9"/>
      <c r="D7" s="13"/>
      <c r="E7" s="8"/>
      <c r="F7" s="8"/>
      <c r="G7" s="34"/>
      <c r="H7" s="34"/>
      <c r="I7" s="131"/>
      <c r="J7" s="3"/>
      <c r="L7" s="3"/>
      <c r="M7" s="3"/>
      <c r="N7" s="16"/>
      <c r="O7" s="137" t="s">
        <v>12</v>
      </c>
      <c r="P7" s="138"/>
      <c r="Q7" s="3"/>
      <c r="R7" s="16"/>
      <c r="S7" s="3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20" ht="12">
      <c r="B8" s="10" t="s">
        <v>13</v>
      </c>
      <c r="C8" s="10"/>
      <c r="D8" s="8"/>
      <c r="E8" s="3"/>
      <c r="F8" s="3"/>
      <c r="G8" s="3"/>
      <c r="H8" s="3"/>
      <c r="I8" s="131" t="s">
        <v>14</v>
      </c>
      <c r="J8" s="8"/>
      <c r="K8" s="139" t="s">
        <v>15</v>
      </c>
      <c r="L8" s="3"/>
      <c r="M8" s="139" t="s">
        <v>16</v>
      </c>
      <c r="N8" s="61"/>
      <c r="O8" s="137">
        <v>12</v>
      </c>
      <c r="P8" s="138"/>
      <c r="Q8" s="137" t="s">
        <v>17</v>
      </c>
      <c r="R8" s="138"/>
      <c r="S8" s="139" t="s">
        <v>18</v>
      </c>
      <c r="T8" s="3"/>
    </row>
    <row r="9" spans="2:20" ht="12">
      <c r="B9" s="10" t="s">
        <v>19</v>
      </c>
      <c r="C9" s="22"/>
      <c r="D9" s="132"/>
      <c r="E9" s="31">
        <f>IF(C9=0,0,C9/C12)</f>
        <v>0</v>
      </c>
      <c r="F9" s="3"/>
      <c r="G9" s="3"/>
      <c r="H9" s="25"/>
      <c r="I9" s="131" t="s">
        <v>20</v>
      </c>
      <c r="J9" s="3"/>
      <c r="K9" s="140"/>
      <c r="L9" s="3"/>
      <c r="M9" s="141"/>
      <c r="N9" s="142"/>
      <c r="O9" s="143"/>
      <c r="P9" s="144"/>
      <c r="Q9" s="145"/>
      <c r="R9" s="146"/>
      <c r="S9" s="147"/>
      <c r="T9" s="3"/>
    </row>
    <row r="10" spans="2:20" ht="12">
      <c r="B10" s="10" t="s">
        <v>21</v>
      </c>
      <c r="C10" s="22"/>
      <c r="D10" s="132"/>
      <c r="E10" s="31">
        <f>IF(C10=0,0,C10/C12)</f>
        <v>0</v>
      </c>
      <c r="F10" s="3"/>
      <c r="G10" s="3"/>
      <c r="H10" s="25"/>
      <c r="I10" s="131" t="s">
        <v>22</v>
      </c>
      <c r="J10" s="3"/>
      <c r="K10" s="141">
        <f>Amount_Mtg_2</f>
        <v>0</v>
      </c>
      <c r="L10" s="3"/>
      <c r="M10" s="141">
        <f>Per_Pmt_Mtg_2</f>
        <v>0</v>
      </c>
      <c r="N10" s="142"/>
      <c r="O10" s="143"/>
      <c r="P10" s="144"/>
      <c r="Q10" s="145">
        <f>Rate_Mtg_2</f>
        <v>0</v>
      </c>
      <c r="R10" s="146"/>
      <c r="S10" s="143">
        <f>Term_Mtg_2</f>
        <v>0</v>
      </c>
      <c r="T10" s="3"/>
    </row>
    <row r="11" spans="2:20" ht="12">
      <c r="B11" s="10" t="s">
        <v>23</v>
      </c>
      <c r="C11" s="22"/>
      <c r="D11" s="132"/>
      <c r="E11" s="31">
        <f>IF(C11=0,0,C11/C12)</f>
        <v>0</v>
      </c>
      <c r="F11" s="3"/>
      <c r="G11" s="3"/>
      <c r="H11" s="25"/>
      <c r="I11" s="131"/>
      <c r="J11" s="3"/>
      <c r="K11" s="142"/>
      <c r="L11" s="16"/>
      <c r="M11" s="142"/>
      <c r="N11" s="142"/>
      <c r="O11" s="144"/>
      <c r="P11" s="144"/>
      <c r="Q11" s="146"/>
      <c r="R11" s="146"/>
      <c r="S11" s="144"/>
      <c r="T11" s="3"/>
    </row>
    <row r="12" spans="2:20" ht="12">
      <c r="B12" s="10" t="s">
        <v>24</v>
      </c>
      <c r="C12" s="241">
        <f>SUM(C9:C11)</f>
        <v>0</v>
      </c>
      <c r="D12" s="12"/>
      <c r="E12" s="32">
        <f>SUM(E9:E11)</f>
        <v>0</v>
      </c>
      <c r="F12" s="3"/>
      <c r="G12" s="3"/>
      <c r="H12" s="12"/>
      <c r="I12" s="128" t="s">
        <v>25</v>
      </c>
      <c r="J12" s="13"/>
      <c r="K12" s="148"/>
      <c r="L12" s="3"/>
      <c r="M12" s="73"/>
      <c r="N12" s="73"/>
      <c r="O12" s="16"/>
      <c r="P12" s="16"/>
      <c r="Q12" s="149"/>
      <c r="R12" s="149"/>
      <c r="S12" s="16"/>
      <c r="T12" s="3"/>
    </row>
    <row r="13" spans="4:20" ht="12" customHeight="1">
      <c r="D13" s="3"/>
      <c r="E13" s="3"/>
      <c r="F13" s="3"/>
      <c r="G13" s="3"/>
      <c r="H13" s="3"/>
      <c r="I13" s="131" t="s">
        <v>20</v>
      </c>
      <c r="J13" s="3"/>
      <c r="K13" s="140"/>
      <c r="L13" s="3"/>
      <c r="M13" s="140" t="s">
        <v>1</v>
      </c>
      <c r="N13" s="150"/>
      <c r="O13" s="151"/>
      <c r="P13" s="15"/>
      <c r="Q13" s="152"/>
      <c r="R13" s="153"/>
      <c r="S13" s="151"/>
      <c r="T13" s="3"/>
    </row>
    <row r="14" spans="2:20" ht="12" customHeight="1">
      <c r="B14" s="9" t="s">
        <v>26</v>
      </c>
      <c r="C14" s="30"/>
      <c r="D14" s="133"/>
      <c r="E14" s="231">
        <f>K3</f>
        <v>0</v>
      </c>
      <c r="F14" s="40"/>
      <c r="G14" s="55"/>
      <c r="H14" s="3"/>
      <c r="I14" s="131" t="s">
        <v>22</v>
      </c>
      <c r="J14" s="3"/>
      <c r="K14" s="140"/>
      <c r="L14" s="3"/>
      <c r="M14" s="140" t="s">
        <v>1</v>
      </c>
      <c r="N14" s="150"/>
      <c r="O14" s="151"/>
      <c r="P14" s="15"/>
      <c r="Q14" s="152"/>
      <c r="R14" s="153"/>
      <c r="S14" s="151"/>
      <c r="T14" s="3"/>
    </row>
    <row r="15" spans="3:20" ht="12" customHeight="1">
      <c r="C15" s="3"/>
      <c r="D15" s="3"/>
      <c r="E15" s="3" t="s">
        <v>1</v>
      </c>
      <c r="F15" s="3"/>
      <c r="G15" s="3"/>
      <c r="H15" s="3"/>
      <c r="I15" s="3"/>
      <c r="J15" s="3"/>
      <c r="K15" s="3"/>
      <c r="L15" s="3"/>
      <c r="M15" s="3"/>
      <c r="N15" s="16"/>
      <c r="O15" s="3"/>
      <c r="P15" s="16"/>
      <c r="Q15" s="3"/>
      <c r="R15" s="16"/>
      <c r="S15" s="3"/>
      <c r="T15" s="3"/>
    </row>
    <row r="16" spans="2:20" ht="12" customHeight="1">
      <c r="B16" s="7"/>
      <c r="C16" s="16"/>
      <c r="D16" s="16"/>
      <c r="E16" s="61" t="s">
        <v>27</v>
      </c>
      <c r="F16" s="62"/>
      <c r="G16" s="63" t="s">
        <v>28</v>
      </c>
      <c r="H16" s="15"/>
      <c r="I16" s="16"/>
      <c r="J16" s="16"/>
      <c r="K16" s="16"/>
      <c r="L16" s="16"/>
      <c r="M16" s="16"/>
      <c r="N16" s="16"/>
      <c r="O16" s="16"/>
      <c r="P16" s="16"/>
      <c r="Q16" s="3"/>
      <c r="R16" s="16"/>
      <c r="S16" s="3"/>
      <c r="T16" s="16"/>
    </row>
    <row r="17" spans="2:20" ht="12" customHeight="1">
      <c r="B17" s="17" t="s">
        <v>29</v>
      </c>
      <c r="C17" s="17"/>
      <c r="D17" s="17"/>
      <c r="E17" s="69" t="s">
        <v>30</v>
      </c>
      <c r="F17" s="70"/>
      <c r="G17" s="71" t="s">
        <v>31</v>
      </c>
      <c r="H17" s="17"/>
      <c r="I17" s="4"/>
      <c r="J17" s="4"/>
      <c r="K17" s="4"/>
      <c r="L17" s="4"/>
      <c r="M17" s="40" t="s">
        <v>32</v>
      </c>
      <c r="N17" s="40"/>
      <c r="O17" s="40"/>
      <c r="P17" s="40"/>
      <c r="Q17" s="40"/>
      <c r="R17" s="40"/>
      <c r="S17" s="40"/>
      <c r="T17" s="3"/>
    </row>
    <row r="18" spans="1:20" ht="12" customHeight="1">
      <c r="A18" s="18">
        <v>1</v>
      </c>
      <c r="B18" s="42" t="s">
        <v>33</v>
      </c>
      <c r="C18" s="39"/>
      <c r="D18" s="19"/>
      <c r="E18" s="155"/>
      <c r="F18" s="35"/>
      <c r="G18" s="73"/>
      <c r="H18" s="35">
        <v>8</v>
      </c>
      <c r="I18" s="64">
        <v>450</v>
      </c>
      <c r="J18" s="65"/>
      <c r="K18" s="155">
        <v>43200</v>
      </c>
      <c r="L18" s="14"/>
      <c r="M18" s="22"/>
      <c r="N18" s="23"/>
      <c r="O18" s="23" t="s">
        <v>1</v>
      </c>
      <c r="P18" s="23"/>
      <c r="Q18" s="23"/>
      <c r="R18" s="23"/>
      <c r="S18" s="23"/>
      <c r="T18" s="16"/>
    </row>
    <row r="19" spans="1:20" ht="12" customHeight="1">
      <c r="A19" s="18">
        <v>2</v>
      </c>
      <c r="B19" s="13" t="s">
        <v>34</v>
      </c>
      <c r="C19" s="39"/>
      <c r="D19" s="19"/>
      <c r="E19" s="265"/>
      <c r="F19" s="35"/>
      <c r="G19" s="73" t="s">
        <v>245</v>
      </c>
      <c r="H19" s="35"/>
      <c r="I19" s="64" t="s">
        <v>244</v>
      </c>
      <c r="J19" s="65"/>
      <c r="K19" s="155">
        <v>1800</v>
      </c>
      <c r="L19" s="14"/>
      <c r="M19" s="22"/>
      <c r="N19" s="23"/>
      <c r="O19" s="23"/>
      <c r="P19" s="23"/>
      <c r="Q19" s="23"/>
      <c r="R19" s="23"/>
      <c r="S19" s="23"/>
      <c r="T19" s="16"/>
    </row>
    <row r="20" spans="1:20" ht="12" customHeight="1">
      <c r="A20" s="18">
        <v>3</v>
      </c>
      <c r="B20" s="13" t="s">
        <v>35</v>
      </c>
      <c r="C20" s="19"/>
      <c r="D20" s="38"/>
      <c r="E20" s="67"/>
      <c r="F20" s="3" t="s">
        <v>36</v>
      </c>
      <c r="G20" s="160">
        <v>0.02</v>
      </c>
      <c r="H20" s="3" t="s">
        <v>37</v>
      </c>
      <c r="I20" s="66">
        <v>40800</v>
      </c>
      <c r="J20" s="65" t="s">
        <v>38</v>
      </c>
      <c r="K20" s="66">
        <v>816</v>
      </c>
      <c r="L20" s="14"/>
      <c r="M20" s="1"/>
      <c r="N20" s="4"/>
      <c r="O20" s="4"/>
      <c r="P20" s="4"/>
      <c r="Q20" s="4"/>
      <c r="R20" s="4"/>
      <c r="S20" s="4"/>
      <c r="T20" s="16"/>
    </row>
    <row r="21" spans="1:20" ht="12" customHeight="1">
      <c r="A21" s="18">
        <v>4</v>
      </c>
      <c r="B21" s="42" t="s">
        <v>39</v>
      </c>
      <c r="C21" s="39"/>
      <c r="D21" s="19"/>
      <c r="E21" s="67"/>
      <c r="F21" s="35"/>
      <c r="G21" s="35"/>
      <c r="H21" s="35"/>
      <c r="I21" s="64"/>
      <c r="J21" s="65"/>
      <c r="K21" s="66">
        <f>+K18+K19-K20</f>
        <v>44184</v>
      </c>
      <c r="L21" s="24"/>
      <c r="M21" s="1"/>
      <c r="N21" s="4"/>
      <c r="O21" s="4"/>
      <c r="P21" s="4"/>
      <c r="Q21" s="4"/>
      <c r="R21" s="4"/>
      <c r="S21" s="4"/>
      <c r="T21" s="16"/>
    </row>
    <row r="22" spans="1:20" ht="12" customHeight="1">
      <c r="A22" s="18">
        <v>5</v>
      </c>
      <c r="B22" s="13" t="s">
        <v>40</v>
      </c>
      <c r="C22" s="19"/>
      <c r="D22" s="19"/>
      <c r="E22" s="265"/>
      <c r="F22" s="35"/>
      <c r="G22" s="35"/>
      <c r="H22" s="35"/>
      <c r="I22" s="64" t="s">
        <v>239</v>
      </c>
      <c r="J22" s="65"/>
      <c r="K22" s="66">
        <v>800</v>
      </c>
      <c r="L22" s="14"/>
      <c r="M22" s="1"/>
      <c r="N22" s="4"/>
      <c r="O22" s="4"/>
      <c r="P22" s="4"/>
      <c r="Q22" s="4"/>
      <c r="R22" s="4"/>
      <c r="S22" s="4"/>
      <c r="T22" s="16"/>
    </row>
    <row r="23" spans="1:20" ht="12" customHeight="1">
      <c r="A23">
        <v>6</v>
      </c>
      <c r="B23" s="42" t="s">
        <v>41</v>
      </c>
      <c r="C23" s="39"/>
      <c r="D23" s="19"/>
      <c r="E23" s="155"/>
      <c r="F23" s="35"/>
      <c r="G23" s="35"/>
      <c r="H23" s="35"/>
      <c r="I23" s="36"/>
      <c r="J23" s="21"/>
      <c r="K23" s="214">
        <f>+ERI_APOD+OTHER_APOD</f>
        <v>44984</v>
      </c>
      <c r="L23" s="24"/>
      <c r="M23" s="1"/>
      <c r="N23" s="4"/>
      <c r="O23" s="4"/>
      <c r="P23" s="4"/>
      <c r="Q23" s="4"/>
      <c r="R23" s="4"/>
      <c r="S23" s="4"/>
      <c r="T23" s="16"/>
    </row>
    <row r="24" spans="2:20" ht="12">
      <c r="B24" s="13" t="s">
        <v>42</v>
      </c>
      <c r="C24" s="19"/>
      <c r="D24" s="19"/>
      <c r="E24" s="67"/>
      <c r="F24" s="35"/>
      <c r="G24" s="35"/>
      <c r="H24" s="35"/>
      <c r="I24" s="37"/>
      <c r="J24" s="25"/>
      <c r="K24" s="20"/>
      <c r="L24" s="3"/>
      <c r="M24" s="1"/>
      <c r="N24" s="4"/>
      <c r="O24" s="4"/>
      <c r="P24" s="4"/>
      <c r="Q24" s="4"/>
      <c r="R24" s="4"/>
      <c r="S24" s="4"/>
      <c r="T24" s="16"/>
    </row>
    <row r="25" spans="1:20" ht="12">
      <c r="A25">
        <v>7</v>
      </c>
      <c r="B25" s="13" t="s">
        <v>43</v>
      </c>
      <c r="C25" s="19"/>
      <c r="D25" s="19"/>
      <c r="E25" s="155"/>
      <c r="F25" s="35"/>
      <c r="G25" s="232"/>
      <c r="H25" s="35"/>
      <c r="I25" s="22">
        <v>5500</v>
      </c>
      <c r="J25" s="25"/>
      <c r="K25" s="20"/>
      <c r="L25" s="3"/>
      <c r="M25" s="1"/>
      <c r="N25" s="4"/>
      <c r="O25" s="4"/>
      <c r="P25" s="4"/>
      <c r="Q25" s="4"/>
      <c r="R25" s="4"/>
      <c r="S25" s="4"/>
      <c r="T25" s="16"/>
    </row>
    <row r="26" spans="1:20" ht="12">
      <c r="A26">
        <v>8</v>
      </c>
      <c r="B26" s="13" t="s">
        <v>44</v>
      </c>
      <c r="C26" s="19"/>
      <c r="D26" s="19"/>
      <c r="E26" s="155"/>
      <c r="F26" s="35"/>
      <c r="G26" s="232"/>
      <c r="H26" s="35"/>
      <c r="I26" s="22">
        <v>25</v>
      </c>
      <c r="J26" s="25"/>
      <c r="K26" s="20"/>
      <c r="L26" s="3"/>
      <c r="M26" s="1"/>
      <c r="N26" s="4"/>
      <c r="O26" s="4"/>
      <c r="P26" s="4"/>
      <c r="Q26" s="4"/>
      <c r="R26" s="4"/>
      <c r="S26" s="4"/>
      <c r="T26" s="16"/>
    </row>
    <row r="27" spans="1:20" ht="12">
      <c r="A27">
        <v>9</v>
      </c>
      <c r="B27" s="13" t="s">
        <v>45</v>
      </c>
      <c r="C27" s="19"/>
      <c r="D27" s="19"/>
      <c r="E27" s="155"/>
      <c r="F27" s="35"/>
      <c r="G27" s="232"/>
      <c r="H27" s="35"/>
      <c r="I27" s="22">
        <v>5000</v>
      </c>
      <c r="J27" s="25"/>
      <c r="K27" s="20"/>
      <c r="L27" s="3"/>
      <c r="M27" s="1"/>
      <c r="N27" s="4"/>
      <c r="O27" s="4"/>
      <c r="P27" s="4"/>
      <c r="Q27" s="4"/>
      <c r="R27" s="4"/>
      <c r="S27" s="4"/>
      <c r="T27" s="16"/>
    </row>
    <row r="28" spans="1:20" ht="12">
      <c r="A28">
        <v>10</v>
      </c>
      <c r="B28" s="13" t="s">
        <v>46</v>
      </c>
      <c r="C28" s="19"/>
      <c r="D28" s="19"/>
      <c r="E28" s="155"/>
      <c r="F28" s="35"/>
      <c r="G28" s="232"/>
      <c r="H28" s="35"/>
      <c r="I28" s="22">
        <f aca="true" t="shared" si="0" ref="I28:I38">IF(E28,E28*Size_of_Property,G28*GOI_APOD)</f>
        <v>0</v>
      </c>
      <c r="J28" s="25"/>
      <c r="K28" s="20"/>
      <c r="L28" s="3"/>
      <c r="M28" s="1"/>
      <c r="N28" s="4"/>
      <c r="O28" s="4"/>
      <c r="P28" s="4"/>
      <c r="Q28" s="4"/>
      <c r="R28" s="4"/>
      <c r="S28" s="4"/>
      <c r="T28" s="16"/>
    </row>
    <row r="29" spans="1:20" ht="12">
      <c r="A29">
        <v>11</v>
      </c>
      <c r="B29" s="13" t="s">
        <v>47</v>
      </c>
      <c r="C29" s="19"/>
      <c r="D29" s="19"/>
      <c r="E29" s="155"/>
      <c r="F29" s="35"/>
      <c r="G29" s="232"/>
      <c r="H29" s="35"/>
      <c r="I29" s="22">
        <f t="shared" si="0"/>
        <v>0</v>
      </c>
      <c r="J29" s="25"/>
      <c r="K29" s="20"/>
      <c r="L29" s="3"/>
      <c r="M29" s="1"/>
      <c r="N29" s="4"/>
      <c r="O29" s="4"/>
      <c r="P29" s="4"/>
      <c r="Q29" s="4"/>
      <c r="R29" s="4"/>
      <c r="S29" s="4"/>
      <c r="T29" s="16"/>
    </row>
    <row r="30" spans="1:20" ht="12">
      <c r="A30">
        <v>12</v>
      </c>
      <c r="B30" s="13" t="s">
        <v>48</v>
      </c>
      <c r="C30" s="19"/>
      <c r="D30" s="19"/>
      <c r="E30" s="155"/>
      <c r="F30" s="35"/>
      <c r="G30" s="232"/>
      <c r="H30" s="35"/>
      <c r="I30" s="22">
        <f t="shared" si="0"/>
        <v>0</v>
      </c>
      <c r="J30" s="25"/>
      <c r="K30" s="20"/>
      <c r="L30" s="3"/>
      <c r="M30" s="1"/>
      <c r="N30" s="4"/>
      <c r="O30" s="4"/>
      <c r="P30" s="4"/>
      <c r="Q30" s="4"/>
      <c r="R30" s="4"/>
      <c r="S30" s="4"/>
      <c r="T30" s="16"/>
    </row>
    <row r="31" spans="1:20" ht="12">
      <c r="A31">
        <v>13</v>
      </c>
      <c r="B31" s="261" t="s">
        <v>49</v>
      </c>
      <c r="C31" s="19"/>
      <c r="D31" s="19"/>
      <c r="E31" s="155"/>
      <c r="F31" s="35"/>
      <c r="G31" s="232"/>
      <c r="H31" s="35"/>
      <c r="I31" s="22">
        <f t="shared" si="0"/>
        <v>0</v>
      </c>
      <c r="J31" s="25"/>
      <c r="K31" s="20"/>
      <c r="L31" s="3"/>
      <c r="M31" s="1"/>
      <c r="N31" s="4"/>
      <c r="O31" s="4"/>
      <c r="P31" s="4"/>
      <c r="Q31" s="4"/>
      <c r="R31" s="4"/>
      <c r="S31" s="4"/>
      <c r="T31" s="16"/>
    </row>
    <row r="32" spans="1:20" ht="12">
      <c r="A32">
        <v>14</v>
      </c>
      <c r="B32" s="13" t="s">
        <v>50</v>
      </c>
      <c r="C32" s="19"/>
      <c r="D32" s="19"/>
      <c r="E32" s="155"/>
      <c r="F32" s="35"/>
      <c r="G32" s="232"/>
      <c r="H32" s="35"/>
      <c r="I32" s="22">
        <v>500</v>
      </c>
      <c r="J32" s="25"/>
      <c r="K32" s="20"/>
      <c r="L32" s="3"/>
      <c r="M32" s="1"/>
      <c r="N32" s="4"/>
      <c r="O32" s="4"/>
      <c r="P32" s="4"/>
      <c r="Q32" s="4"/>
      <c r="R32" s="4"/>
      <c r="S32" s="4"/>
      <c r="T32" s="16"/>
    </row>
    <row r="33" spans="2:20" ht="12">
      <c r="B33" s="13" t="s">
        <v>51</v>
      </c>
      <c r="C33" s="19"/>
      <c r="D33" s="19"/>
      <c r="E33" s="155"/>
      <c r="F33" s="35"/>
      <c r="G33" s="232"/>
      <c r="H33" s="35"/>
      <c r="I33" s="22"/>
      <c r="J33" s="21"/>
      <c r="K33" s="20"/>
      <c r="L33" s="3"/>
      <c r="M33" s="1"/>
      <c r="N33" s="4"/>
      <c r="O33" s="4"/>
      <c r="P33" s="4"/>
      <c r="Q33" s="4"/>
      <c r="R33" s="4"/>
      <c r="S33" s="4"/>
      <c r="T33" s="16"/>
    </row>
    <row r="34" spans="1:20" ht="12">
      <c r="A34">
        <v>15</v>
      </c>
      <c r="B34" s="43" t="s">
        <v>240</v>
      </c>
      <c r="C34" s="35"/>
      <c r="D34" s="35"/>
      <c r="E34" s="155"/>
      <c r="F34" s="35"/>
      <c r="G34" s="232"/>
      <c r="H34" s="35"/>
      <c r="I34" s="22">
        <v>1000</v>
      </c>
      <c r="J34" s="25"/>
      <c r="K34" s="20"/>
      <c r="L34" s="3"/>
      <c r="M34" s="1"/>
      <c r="N34" s="4"/>
      <c r="O34" s="4"/>
      <c r="P34" s="4"/>
      <c r="Q34" s="4"/>
      <c r="R34" s="4"/>
      <c r="S34" s="4"/>
      <c r="T34" s="16"/>
    </row>
    <row r="35" spans="1:20" ht="12">
      <c r="A35">
        <v>16</v>
      </c>
      <c r="B35" s="43"/>
      <c r="C35" s="35"/>
      <c r="D35" s="35"/>
      <c r="E35" s="155"/>
      <c r="F35" s="35"/>
      <c r="G35" s="232"/>
      <c r="H35" s="35"/>
      <c r="I35" s="22">
        <f t="shared" si="0"/>
        <v>0</v>
      </c>
      <c r="J35" s="25"/>
      <c r="K35" s="20"/>
      <c r="L35" s="3"/>
      <c r="M35" s="1"/>
      <c r="N35" s="4"/>
      <c r="O35" s="4"/>
      <c r="P35" s="4"/>
      <c r="Q35" s="4"/>
      <c r="R35" s="4"/>
      <c r="S35" s="4"/>
      <c r="T35" s="16"/>
    </row>
    <row r="36" spans="1:20" ht="12">
      <c r="A36">
        <v>17</v>
      </c>
      <c r="B36" s="43"/>
      <c r="C36" s="35"/>
      <c r="D36" s="35"/>
      <c r="E36" s="155"/>
      <c r="F36" s="35"/>
      <c r="G36" s="232"/>
      <c r="H36" s="35"/>
      <c r="I36" s="22">
        <f t="shared" si="0"/>
        <v>0</v>
      </c>
      <c r="J36" s="25"/>
      <c r="K36" s="20"/>
      <c r="L36" s="3"/>
      <c r="M36" s="1"/>
      <c r="N36" s="4"/>
      <c r="O36" s="4"/>
      <c r="P36" s="4"/>
      <c r="Q36" s="4"/>
      <c r="R36" s="4"/>
      <c r="S36" s="4"/>
      <c r="T36" s="16"/>
    </row>
    <row r="37" spans="1:20" ht="12">
      <c r="A37">
        <v>18</v>
      </c>
      <c r="B37" s="43"/>
      <c r="C37" s="35"/>
      <c r="D37" s="35"/>
      <c r="E37" s="155"/>
      <c r="F37" s="35"/>
      <c r="G37" s="232"/>
      <c r="H37" s="35"/>
      <c r="I37" s="22">
        <f t="shared" si="0"/>
        <v>0</v>
      </c>
      <c r="J37" s="25"/>
      <c r="K37" s="20"/>
      <c r="L37" s="3"/>
      <c r="M37" s="1"/>
      <c r="N37" s="4"/>
      <c r="O37" s="4"/>
      <c r="P37" s="4"/>
      <c r="Q37" s="4"/>
      <c r="R37" s="4"/>
      <c r="S37" s="4"/>
      <c r="T37" s="16"/>
    </row>
    <row r="38" spans="1:20" ht="12">
      <c r="A38">
        <v>19</v>
      </c>
      <c r="B38" s="13" t="s">
        <v>52</v>
      </c>
      <c r="C38" s="19"/>
      <c r="D38" s="19"/>
      <c r="E38" s="155"/>
      <c r="F38" s="35"/>
      <c r="G38" s="232"/>
      <c r="H38" s="35"/>
      <c r="I38" s="22">
        <f t="shared" si="0"/>
        <v>0</v>
      </c>
      <c r="J38" s="25"/>
      <c r="K38" s="20"/>
      <c r="L38" s="3"/>
      <c r="M38" s="1"/>
      <c r="N38" s="4"/>
      <c r="O38" s="4"/>
      <c r="P38" s="4"/>
      <c r="Q38" s="4"/>
      <c r="R38" s="4"/>
      <c r="S38" s="4"/>
      <c r="T38" s="16"/>
    </row>
    <row r="39" spans="1:20" ht="12">
      <c r="A39">
        <v>20</v>
      </c>
      <c r="B39" s="13" t="s">
        <v>53</v>
      </c>
      <c r="C39" s="19"/>
      <c r="D39" s="19"/>
      <c r="E39" s="155"/>
      <c r="F39" s="35"/>
      <c r="G39" s="232"/>
      <c r="H39" s="35"/>
      <c r="I39" s="22">
        <v>250</v>
      </c>
      <c r="J39" s="25"/>
      <c r="K39" s="20"/>
      <c r="L39" s="3"/>
      <c r="M39" s="1"/>
      <c r="N39" s="4"/>
      <c r="O39" s="4"/>
      <c r="P39" s="4"/>
      <c r="Q39" s="4"/>
      <c r="R39" s="4"/>
      <c r="S39" s="4"/>
      <c r="T39" s="16"/>
    </row>
    <row r="40" spans="1:20" ht="12">
      <c r="A40">
        <v>21</v>
      </c>
      <c r="B40" t="s">
        <v>54</v>
      </c>
      <c r="C40" s="19"/>
      <c r="D40" s="19"/>
      <c r="E40" s="155"/>
      <c r="F40" s="35"/>
      <c r="G40" s="232"/>
      <c r="H40" s="35"/>
      <c r="I40" s="22">
        <v>100</v>
      </c>
      <c r="J40" s="25"/>
      <c r="K40" s="20"/>
      <c r="L40" s="3"/>
      <c r="M40" s="1"/>
      <c r="N40" s="4"/>
      <c r="O40" s="4"/>
      <c r="P40" s="4"/>
      <c r="Q40" s="4"/>
      <c r="R40" s="4"/>
      <c r="S40" s="4"/>
      <c r="T40" s="16"/>
    </row>
    <row r="41" spans="1:20" ht="12">
      <c r="A41">
        <v>22</v>
      </c>
      <c r="B41" s="13" t="s">
        <v>55</v>
      </c>
      <c r="C41" s="19"/>
      <c r="D41" s="19"/>
      <c r="E41" s="155"/>
      <c r="F41" s="35"/>
      <c r="G41" s="232"/>
      <c r="H41" s="35"/>
      <c r="I41" s="22">
        <f aca="true" t="shared" si="1" ref="I41:I47">IF(E41,E41*Size_of_Property,G41*GOI_APOD)</f>
        <v>0</v>
      </c>
      <c r="J41" s="25"/>
      <c r="K41" s="20"/>
      <c r="L41" s="3"/>
      <c r="M41" s="1"/>
      <c r="N41" s="4"/>
      <c r="O41" s="4"/>
      <c r="P41" s="4"/>
      <c r="Q41" s="4"/>
      <c r="R41" s="4"/>
      <c r="S41" s="4"/>
      <c r="T41" s="16"/>
    </row>
    <row r="42" spans="1:20" ht="12">
      <c r="A42">
        <v>23</v>
      </c>
      <c r="B42" s="13" t="s">
        <v>56</v>
      </c>
      <c r="C42" s="35"/>
      <c r="D42" s="35"/>
      <c r="E42" s="265"/>
      <c r="F42" s="35"/>
      <c r="G42" s="266"/>
      <c r="H42" s="35"/>
      <c r="I42" s="267">
        <f t="shared" si="1"/>
        <v>0</v>
      </c>
      <c r="J42" s="25"/>
      <c r="K42" s="20"/>
      <c r="L42" s="3"/>
      <c r="M42" s="1"/>
      <c r="N42" s="4"/>
      <c r="O42" s="4"/>
      <c r="P42" s="4"/>
      <c r="Q42" s="4"/>
      <c r="R42" s="4"/>
      <c r="S42" s="4"/>
      <c r="T42" s="16"/>
    </row>
    <row r="43" spans="1:20" ht="12">
      <c r="A43">
        <v>24</v>
      </c>
      <c r="B43" s="43" t="s">
        <v>232</v>
      </c>
      <c r="C43" s="68"/>
      <c r="D43" s="35"/>
      <c r="E43" s="155"/>
      <c r="F43" s="35"/>
      <c r="G43" s="232"/>
      <c r="H43" s="35"/>
      <c r="I43" s="22">
        <v>1300</v>
      </c>
      <c r="J43" s="25"/>
      <c r="K43" s="20"/>
      <c r="L43" s="3"/>
      <c r="M43" s="1"/>
      <c r="N43" s="4"/>
      <c r="O43" s="4"/>
      <c r="P43" s="4"/>
      <c r="Q43" s="4"/>
      <c r="R43" s="4"/>
      <c r="S43" s="4"/>
      <c r="T43" s="16"/>
    </row>
    <row r="44" spans="1:20" ht="12">
      <c r="A44">
        <v>25</v>
      </c>
      <c r="B44" s="43"/>
      <c r="C44" s="68"/>
      <c r="D44" s="35"/>
      <c r="E44" s="155"/>
      <c r="F44" s="35"/>
      <c r="G44" s="232"/>
      <c r="H44" s="35"/>
      <c r="I44" s="22">
        <f t="shared" si="1"/>
        <v>0</v>
      </c>
      <c r="J44" s="25"/>
      <c r="K44" s="20"/>
      <c r="L44" s="3"/>
      <c r="M44" s="1"/>
      <c r="N44" s="4"/>
      <c r="O44" s="4"/>
      <c r="P44" s="4"/>
      <c r="Q44" s="4"/>
      <c r="R44" s="4"/>
      <c r="S44" s="4"/>
      <c r="T44" s="16"/>
    </row>
    <row r="45" spans="1:20" ht="12">
      <c r="A45">
        <v>26</v>
      </c>
      <c r="B45" s="43"/>
      <c r="C45" s="68"/>
      <c r="D45" s="35"/>
      <c r="E45" s="155"/>
      <c r="F45" s="35"/>
      <c r="G45" s="232"/>
      <c r="H45" s="35"/>
      <c r="I45" s="22">
        <f t="shared" si="1"/>
        <v>0</v>
      </c>
      <c r="J45" s="25"/>
      <c r="K45" s="20"/>
      <c r="L45" s="3"/>
      <c r="M45" s="1"/>
      <c r="N45" s="4"/>
      <c r="O45" s="4"/>
      <c r="P45" s="4"/>
      <c r="Q45" s="4"/>
      <c r="R45" s="4"/>
      <c r="S45" s="4"/>
      <c r="T45" s="16"/>
    </row>
    <row r="46" spans="1:20" ht="12">
      <c r="A46">
        <v>27</v>
      </c>
      <c r="B46" s="43"/>
      <c r="C46" s="68"/>
      <c r="D46" s="35"/>
      <c r="E46" s="155"/>
      <c r="F46" s="35"/>
      <c r="G46" s="232"/>
      <c r="H46" s="35"/>
      <c r="I46" s="22">
        <f t="shared" si="1"/>
        <v>0</v>
      </c>
      <c r="J46" s="25"/>
      <c r="K46" s="20"/>
      <c r="L46" s="3"/>
      <c r="M46" s="1"/>
      <c r="N46" s="4"/>
      <c r="O46" s="4"/>
      <c r="P46" s="4"/>
      <c r="Q46" s="4"/>
      <c r="R46" s="4"/>
      <c r="S46" s="4"/>
      <c r="T46" s="16"/>
    </row>
    <row r="47" spans="1:20" ht="12">
      <c r="A47">
        <v>28</v>
      </c>
      <c r="B47" s="43"/>
      <c r="C47" s="68"/>
      <c r="D47" s="35"/>
      <c r="E47" s="155"/>
      <c r="F47" s="35"/>
      <c r="G47" s="232"/>
      <c r="H47" s="35"/>
      <c r="I47" s="22">
        <f t="shared" si="1"/>
        <v>0</v>
      </c>
      <c r="J47" s="25"/>
      <c r="K47" s="20"/>
      <c r="L47" s="3"/>
      <c r="M47" s="1"/>
      <c r="N47" s="4"/>
      <c r="O47" s="4"/>
      <c r="P47" s="4"/>
      <c r="Q47" s="4"/>
      <c r="R47" s="4"/>
      <c r="S47" s="4"/>
      <c r="T47" s="16"/>
    </row>
    <row r="48" spans="1:20" ht="12">
      <c r="A48">
        <v>29</v>
      </c>
      <c r="B48" s="13" t="s">
        <v>57</v>
      </c>
      <c r="C48" s="19"/>
      <c r="D48" s="19"/>
      <c r="E48" s="155"/>
      <c r="F48" s="35"/>
      <c r="G48" s="232"/>
      <c r="H48" s="35"/>
      <c r="I48" s="36"/>
      <c r="J48" s="21"/>
      <c r="K48" s="222">
        <f>IF(E48,E48*Size_of_Property,IF(G48,G48*GOI_APOD,SUM(I25:I47)))</f>
        <v>13675</v>
      </c>
      <c r="L48" s="24"/>
      <c r="M48" s="1"/>
      <c r="N48" s="4"/>
      <c r="O48" s="4"/>
      <c r="P48" s="4"/>
      <c r="Q48" s="4"/>
      <c r="R48" s="4"/>
      <c r="S48" s="4"/>
      <c r="T48" s="16"/>
    </row>
    <row r="49" spans="1:20" ht="12">
      <c r="A49">
        <v>30</v>
      </c>
      <c r="B49" s="42" t="s">
        <v>58</v>
      </c>
      <c r="C49" s="26"/>
      <c r="D49" s="26"/>
      <c r="E49" s="155"/>
      <c r="F49" s="35"/>
      <c r="G49" s="233"/>
      <c r="H49" s="35"/>
      <c r="I49" s="36"/>
      <c r="J49" s="21"/>
      <c r="K49" s="214">
        <f>IF(E49,E49*Size_of_Property,IF(G49,G49*GOI_APOD,K23-K48))</f>
        <v>31309</v>
      </c>
      <c r="L49" s="24"/>
      <c r="M49" s="1"/>
      <c r="N49" s="4"/>
      <c r="O49" s="4"/>
      <c r="P49" s="4"/>
      <c r="Q49" s="4"/>
      <c r="R49" s="4"/>
      <c r="S49" s="4"/>
      <c r="T49" s="16"/>
    </row>
    <row r="50" spans="1:20" ht="12">
      <c r="A50">
        <v>31</v>
      </c>
      <c r="B50" s="13" t="s">
        <v>59</v>
      </c>
      <c r="C50" s="19"/>
      <c r="D50" s="19"/>
      <c r="E50" s="3"/>
      <c r="F50" s="3"/>
      <c r="G50" s="3"/>
      <c r="H50" s="3"/>
      <c r="I50" s="20"/>
      <c r="J50" s="21"/>
      <c r="K50" s="214"/>
      <c r="L50" s="14"/>
      <c r="M50" s="1"/>
      <c r="N50" s="4"/>
      <c r="O50" s="4"/>
      <c r="P50" s="4"/>
      <c r="Q50" s="4"/>
      <c r="R50" s="4"/>
      <c r="S50" s="4"/>
      <c r="T50" s="16"/>
    </row>
    <row r="51" spans="1:20" ht="12">
      <c r="A51">
        <v>32</v>
      </c>
      <c r="B51" s="13" t="s">
        <v>60</v>
      </c>
      <c r="C51" s="19"/>
      <c r="D51" s="19"/>
      <c r="E51" s="155"/>
      <c r="F51" s="35"/>
      <c r="G51" s="232"/>
      <c r="H51" s="3"/>
      <c r="I51" s="20"/>
      <c r="J51" s="21"/>
      <c r="K51" s="214">
        <f>IF(E51,E51*Size_of_Property,IF(G51,G51*GOI_APOD,))</f>
        <v>0</v>
      </c>
      <c r="L51" s="14"/>
      <c r="M51" s="1"/>
      <c r="N51" s="4"/>
      <c r="O51" s="4"/>
      <c r="P51" s="4"/>
      <c r="Q51" s="4"/>
      <c r="R51" s="4"/>
      <c r="S51" s="4"/>
      <c r="T51" s="16"/>
    </row>
    <row r="52" spans="1:20" ht="12">
      <c r="A52">
        <v>33</v>
      </c>
      <c r="B52" s="13" t="s">
        <v>61</v>
      </c>
      <c r="C52" s="19"/>
      <c r="D52" s="19"/>
      <c r="E52" s="155"/>
      <c r="F52" s="35"/>
      <c r="G52" s="232"/>
      <c r="H52" s="3"/>
      <c r="I52" s="20"/>
      <c r="J52" s="21"/>
      <c r="K52" s="214">
        <f>IF(E52,E52*Size_of_Property,IF(G52,G52*GOI_APOD,))</f>
        <v>0</v>
      </c>
      <c r="L52" s="14"/>
      <c r="M52" s="1"/>
      <c r="N52" s="4"/>
      <c r="O52" s="4"/>
      <c r="P52" s="4"/>
      <c r="Q52" s="4"/>
      <c r="R52" s="4"/>
      <c r="S52" s="4"/>
      <c r="T52" s="16"/>
    </row>
    <row r="53" spans="1:20" ht="12">
      <c r="A53">
        <v>34</v>
      </c>
      <c r="B53" s="13" t="s">
        <v>62</v>
      </c>
      <c r="C53" s="19"/>
      <c r="D53" s="19"/>
      <c r="E53" s="155"/>
      <c r="F53" s="35"/>
      <c r="G53" s="233"/>
      <c r="H53" s="3"/>
      <c r="I53" s="20"/>
      <c r="J53" s="21"/>
      <c r="K53" s="214">
        <f>IF(E53,E53*Size_of_Property,IF(G53,G53*GOI_APOD,))</f>
        <v>0</v>
      </c>
      <c r="L53" s="14"/>
      <c r="M53" s="1"/>
      <c r="N53" s="4"/>
      <c r="O53" s="4"/>
      <c r="P53" s="4"/>
      <c r="Q53" s="4"/>
      <c r="R53" s="4"/>
      <c r="S53" s="4"/>
      <c r="T53" s="16"/>
    </row>
    <row r="54" spans="1:33" ht="12">
      <c r="A54" s="7">
        <v>35</v>
      </c>
      <c r="B54" s="44" t="s">
        <v>63</v>
      </c>
      <c r="C54" s="27"/>
      <c r="D54" s="27"/>
      <c r="E54" s="16"/>
      <c r="F54" s="16"/>
      <c r="G54" s="16"/>
      <c r="H54" s="16"/>
      <c r="I54" s="28"/>
      <c r="J54" s="25"/>
      <c r="K54" s="11"/>
      <c r="L54" s="24"/>
      <c r="M54" s="1"/>
      <c r="N54" s="4"/>
      <c r="O54" s="4"/>
      <c r="P54" s="4"/>
      <c r="Q54" s="4"/>
      <c r="R54" s="4"/>
      <c r="S54" s="4"/>
      <c r="T54" s="1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0.5" customHeight="1">
      <c r="A55" s="7"/>
      <c r="B55" s="17"/>
      <c r="C55" s="17"/>
      <c r="D55" s="17"/>
      <c r="E55" s="4"/>
      <c r="F55" s="4"/>
      <c r="G55" s="4"/>
      <c r="H55" s="4"/>
      <c r="I55" s="2"/>
      <c r="J55" s="4"/>
      <c r="K55" s="29"/>
      <c r="L55" s="29"/>
      <c r="M55" s="2"/>
      <c r="N55" s="4"/>
      <c r="O55" s="4"/>
      <c r="P55" s="4"/>
      <c r="Q55" s="4"/>
      <c r="R55" s="4"/>
      <c r="S55" s="4"/>
      <c r="T55" s="1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20" ht="11.25" customHeight="1">
      <c r="A56" s="60" t="str">
        <f>"Copyright"&amp;CHAR(169)&amp;" 1997 by the Commercial Investment Real Estate Institute        "</f>
        <v>Copyright© 1997 by the Commercial Investment Real Estate Institute        </v>
      </c>
      <c r="B56" s="48"/>
      <c r="C56" s="158"/>
      <c r="D56" s="134"/>
      <c r="E56" s="48"/>
      <c r="F56" s="48"/>
      <c r="G56" s="48"/>
      <c r="H56" s="48"/>
      <c r="I56" s="48"/>
      <c r="J56" s="48"/>
      <c r="K56" s="48"/>
      <c r="N56" s="3"/>
      <c r="O56" s="3"/>
      <c r="P56" s="3"/>
      <c r="Q56" s="3"/>
      <c r="R56" s="3"/>
      <c r="S56" s="3"/>
      <c r="T56" s="16"/>
    </row>
    <row r="57" spans="2:20" ht="22.5" customHeight="1">
      <c r="B57" s="57" t="s">
        <v>64</v>
      </c>
      <c r="C57" s="159"/>
      <c r="D57" s="135"/>
      <c r="E57" s="58"/>
      <c r="F57" s="59"/>
      <c r="G57" s="58"/>
      <c r="H57" s="59"/>
      <c r="I57" s="59"/>
      <c r="J57" s="56"/>
      <c r="L57" s="47" t="s">
        <v>65</v>
      </c>
      <c r="M57" s="154" t="s">
        <v>242</v>
      </c>
      <c r="N57" s="154"/>
      <c r="O57" s="154"/>
      <c r="P57" s="154"/>
      <c r="Q57" s="154"/>
      <c r="R57" s="154"/>
      <c r="S57" s="154"/>
      <c r="T57" s="3"/>
    </row>
    <row r="58" spans="2:20" ht="12">
      <c r="B58" s="46"/>
      <c r="C58" s="136"/>
      <c r="D58" s="136"/>
      <c r="E58" s="46"/>
      <c r="F58" s="46"/>
      <c r="G58" s="46"/>
      <c r="H58" s="46"/>
      <c r="I58" s="49"/>
      <c r="J58" s="50"/>
      <c r="L58" s="3"/>
      <c r="N58" s="16"/>
      <c r="O58" s="3"/>
      <c r="P58" s="16"/>
      <c r="Q58" s="3"/>
      <c r="R58" s="16"/>
      <c r="S58" s="3"/>
      <c r="T58" s="3"/>
    </row>
  </sheetData>
  <printOptions horizontalCentered="1" verticalCentered="1"/>
  <pageMargins left="0.36" right="0.41" top="0.77" bottom="0.5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showGridLines="0" showRowColHeaders="0" showZeros="0" zoomScale="80" zoomScaleNormal="80" workbookViewId="0" topLeftCell="A55">
      <selection activeCell="C17" sqref="C17"/>
    </sheetView>
  </sheetViews>
  <sheetFormatPr defaultColWidth="9.140625" defaultRowHeight="12"/>
  <cols>
    <col min="1" max="1" width="5.00390625" style="0" customWidth="1"/>
    <col min="2" max="2" width="18.00390625" style="0" customWidth="1"/>
    <col min="3" max="7" width="15.7109375" style="0" customWidth="1"/>
    <col min="8" max="8" width="17.28125" style="0" customWidth="1"/>
  </cols>
  <sheetData>
    <row r="1" spans="1:9" ht="25.5">
      <c r="A1" s="82"/>
      <c r="B1" s="82"/>
      <c r="C1" s="82"/>
      <c r="D1" s="82"/>
      <c r="E1" s="253" t="s">
        <v>66</v>
      </c>
      <c r="F1" s="82"/>
      <c r="G1" s="82"/>
      <c r="H1" s="3"/>
      <c r="I1" s="3"/>
    </row>
    <row r="2" spans="1:9" ht="26.25">
      <c r="A2" s="82"/>
      <c r="B2" s="82"/>
      <c r="C2" s="82"/>
      <c r="D2" s="82"/>
      <c r="E2" s="161"/>
      <c r="F2" s="82"/>
      <c r="G2" s="82"/>
      <c r="H2" s="3"/>
      <c r="I2" s="3"/>
    </row>
    <row r="3" spans="1:9" ht="12">
      <c r="A3" s="82"/>
      <c r="B3" s="82" t="s">
        <v>67</v>
      </c>
      <c r="C3" s="191" t="s">
        <v>234</v>
      </c>
      <c r="D3" s="192"/>
      <c r="E3" s="82"/>
      <c r="F3" s="82" t="s">
        <v>5</v>
      </c>
      <c r="G3" s="231"/>
      <c r="H3" s="201"/>
      <c r="I3" s="3"/>
    </row>
    <row r="4" spans="1:9" ht="12">
      <c r="A4" s="82"/>
      <c r="B4" s="82" t="s">
        <v>68</v>
      </c>
      <c r="C4" s="191" t="s">
        <v>241</v>
      </c>
      <c r="D4" s="192"/>
      <c r="E4" s="82"/>
      <c r="F4" s="162" t="s">
        <v>8</v>
      </c>
      <c r="G4" s="191"/>
      <c r="H4" s="201"/>
      <c r="I4" s="3"/>
    </row>
    <row r="5" spans="1:9" ht="12">
      <c r="A5" s="82"/>
      <c r="B5" s="82" t="s">
        <v>69</v>
      </c>
      <c r="C5" s="191" t="s">
        <v>242</v>
      </c>
      <c r="D5" s="192"/>
      <c r="E5" s="82"/>
      <c r="F5" s="82" t="s">
        <v>9</v>
      </c>
      <c r="G5" s="191"/>
      <c r="H5" s="40"/>
      <c r="I5" s="3"/>
    </row>
    <row r="6" spans="1:9" ht="12">
      <c r="A6" s="82"/>
      <c r="B6" s="82" t="s">
        <v>70</v>
      </c>
      <c r="C6" s="45">
        <f ca="1">TODAY()</f>
        <v>39052</v>
      </c>
      <c r="D6" s="192"/>
      <c r="E6" s="82"/>
      <c r="F6" s="82" t="s">
        <v>11</v>
      </c>
      <c r="G6" s="191">
        <f>Down_Payment</f>
        <v>0</v>
      </c>
      <c r="H6" s="201"/>
      <c r="I6" s="3"/>
    </row>
    <row r="7" spans="1:9" ht="12">
      <c r="A7" s="82"/>
      <c r="B7" s="82"/>
      <c r="C7" s="37"/>
      <c r="D7" s="37"/>
      <c r="E7" s="82"/>
      <c r="F7" s="82"/>
      <c r="G7" s="37"/>
      <c r="H7" s="16"/>
      <c r="I7" s="3"/>
    </row>
    <row r="8" spans="1:9" ht="12">
      <c r="A8" s="82"/>
      <c r="B8" s="82"/>
      <c r="C8" s="82"/>
      <c r="D8" s="82"/>
      <c r="E8" s="82"/>
      <c r="F8" s="82"/>
      <c r="G8" s="82"/>
      <c r="H8" s="3"/>
      <c r="I8" s="3"/>
    </row>
    <row r="9" spans="1:9" ht="15">
      <c r="A9" s="82"/>
      <c r="B9" s="163"/>
      <c r="C9" s="164" t="s">
        <v>71</v>
      </c>
      <c r="D9" s="165"/>
      <c r="E9" s="166"/>
      <c r="F9" s="167" t="s">
        <v>72</v>
      </c>
      <c r="G9" s="168"/>
      <c r="H9" s="3"/>
      <c r="I9" s="3"/>
    </row>
    <row r="10" spans="1:9" ht="12">
      <c r="A10" s="169"/>
      <c r="B10" s="170"/>
      <c r="C10" s="171" t="s">
        <v>73</v>
      </c>
      <c r="D10" s="170" t="s">
        <v>74</v>
      </c>
      <c r="E10" s="170"/>
      <c r="F10" s="169" t="s">
        <v>21</v>
      </c>
      <c r="G10" s="172" t="s">
        <v>23</v>
      </c>
      <c r="H10" s="173"/>
      <c r="I10" s="173"/>
    </row>
    <row r="11" spans="1:9" ht="12">
      <c r="A11" s="82"/>
      <c r="B11" s="174"/>
      <c r="C11" s="163"/>
      <c r="D11" s="174"/>
      <c r="E11" s="174"/>
      <c r="F11" s="166"/>
      <c r="G11" s="174"/>
      <c r="H11" s="3"/>
      <c r="I11" s="3"/>
    </row>
    <row r="12" spans="1:9" ht="12.75">
      <c r="A12" s="82"/>
      <c r="B12" s="175" t="s">
        <v>75</v>
      </c>
      <c r="C12" s="239"/>
      <c r="D12" s="92"/>
      <c r="E12" s="175" t="s">
        <v>76</v>
      </c>
      <c r="F12" s="77">
        <f>Adjusted_Basis*Percent_Improvements</f>
        <v>0</v>
      </c>
      <c r="G12" s="78"/>
      <c r="H12" s="3"/>
      <c r="I12" s="3"/>
    </row>
    <row r="13" spans="1:9" ht="12">
      <c r="A13" s="82"/>
      <c r="B13" s="175" t="s">
        <v>77</v>
      </c>
      <c r="C13" s="240"/>
      <c r="D13" s="234"/>
      <c r="E13" s="175" t="s">
        <v>78</v>
      </c>
      <c r="F13" s="76" t="s">
        <v>79</v>
      </c>
      <c r="G13" s="78"/>
      <c r="H13" s="3"/>
      <c r="I13" s="3"/>
    </row>
    <row r="14" spans="1:9" ht="12">
      <c r="A14" s="82"/>
      <c r="B14" s="175" t="s">
        <v>18</v>
      </c>
      <c r="C14" s="244"/>
      <c r="D14" s="245"/>
      <c r="E14" s="175" t="s">
        <v>80</v>
      </c>
      <c r="F14" s="246">
        <v>39</v>
      </c>
      <c r="G14" s="78"/>
      <c r="H14" s="3"/>
      <c r="I14" s="3"/>
    </row>
    <row r="15" spans="1:9" ht="12">
      <c r="A15" s="82"/>
      <c r="B15" s="175" t="s">
        <v>81</v>
      </c>
      <c r="C15" s="227"/>
      <c r="D15" s="228">
        <v>12</v>
      </c>
      <c r="E15" s="175" t="s">
        <v>82</v>
      </c>
      <c r="F15" s="96">
        <v>37465</v>
      </c>
      <c r="G15" s="78"/>
      <c r="H15" s="3"/>
      <c r="I15" s="3"/>
    </row>
    <row r="16" spans="1:9" ht="12">
      <c r="A16" s="82"/>
      <c r="B16" s="175" t="s">
        <v>83</v>
      </c>
      <c r="C16" s="229"/>
      <c r="D16" s="229">
        <f>IF(D12&lt;1,0,+D12/((1-((1+(D13/D15))^(-(D14*D15))))/(D13/D15)))</f>
        <v>0</v>
      </c>
      <c r="E16" s="175" t="s">
        <v>84</v>
      </c>
      <c r="F16" s="193"/>
      <c r="G16" s="194"/>
      <c r="H16" s="3"/>
      <c r="I16" s="3"/>
    </row>
    <row r="17" spans="1:9" ht="12">
      <c r="A17" s="82"/>
      <c r="B17" s="176" t="s">
        <v>85</v>
      </c>
      <c r="C17" s="230"/>
      <c r="D17" s="230">
        <f>D15*D16</f>
        <v>0</v>
      </c>
      <c r="E17" s="177" t="s">
        <v>86</v>
      </c>
      <c r="F17" s="76"/>
      <c r="G17" s="78"/>
      <c r="H17" s="3"/>
      <c r="I17" s="3"/>
    </row>
    <row r="18" spans="1:9" ht="12">
      <c r="A18" s="82"/>
      <c r="B18" s="175" t="s">
        <v>87</v>
      </c>
      <c r="C18" s="97"/>
      <c r="D18" s="97"/>
      <c r="E18" s="178" t="s">
        <v>88</v>
      </c>
      <c r="F18" s="193"/>
      <c r="G18" s="194"/>
      <c r="H18" s="3"/>
      <c r="I18" s="3"/>
    </row>
    <row r="19" spans="1:9" ht="12">
      <c r="A19" s="82"/>
      <c r="B19" s="179"/>
      <c r="C19" s="97"/>
      <c r="D19" s="98"/>
      <c r="E19" s="180" t="s">
        <v>89</v>
      </c>
      <c r="F19" s="76"/>
      <c r="G19" s="78"/>
      <c r="H19" s="3"/>
      <c r="I19" s="3"/>
    </row>
    <row r="20" spans="1:9" ht="12">
      <c r="A20" s="82"/>
      <c r="B20" s="82"/>
      <c r="C20" s="82"/>
      <c r="D20" s="82"/>
      <c r="E20" s="82"/>
      <c r="F20" s="82"/>
      <c r="G20" s="82"/>
      <c r="H20" s="3"/>
      <c r="I20" s="3"/>
    </row>
    <row r="21" spans="1:9" ht="12">
      <c r="A21" s="82"/>
      <c r="B21" s="82"/>
      <c r="C21" s="82"/>
      <c r="D21" s="82"/>
      <c r="E21" s="82"/>
      <c r="F21" s="82"/>
      <c r="G21" s="82"/>
      <c r="H21" s="3"/>
      <c r="I21" s="3"/>
    </row>
    <row r="22" spans="1:9" ht="15.75" customHeight="1">
      <c r="A22" s="82"/>
      <c r="B22" s="166"/>
      <c r="C22" s="166"/>
      <c r="D22" s="166"/>
      <c r="E22" s="181" t="s">
        <v>90</v>
      </c>
      <c r="F22" s="166"/>
      <c r="G22" s="166"/>
      <c r="H22" s="182"/>
      <c r="I22" s="3"/>
    </row>
    <row r="23" spans="1:9" ht="12">
      <c r="A23" s="82"/>
      <c r="B23" s="82"/>
      <c r="C23" s="183" t="s">
        <v>91</v>
      </c>
      <c r="D23" s="79">
        <v>2005</v>
      </c>
      <c r="E23" s="79">
        <v>2006</v>
      </c>
      <c r="F23" s="79">
        <v>2007</v>
      </c>
      <c r="G23" s="79">
        <v>2008</v>
      </c>
      <c r="H23" s="213">
        <v>2009</v>
      </c>
      <c r="I23" s="195"/>
    </row>
    <row r="24" spans="1:9" ht="12">
      <c r="A24" s="82"/>
      <c r="B24" s="37"/>
      <c r="C24" s="183"/>
      <c r="D24" s="196"/>
      <c r="E24" s="197"/>
      <c r="F24" s="197"/>
      <c r="G24" s="197"/>
      <c r="H24" s="198"/>
      <c r="I24" s="6"/>
    </row>
    <row r="25" spans="1:9" ht="12.75">
      <c r="A25" s="268">
        <v>1</v>
      </c>
      <c r="B25" s="80" t="s">
        <v>92</v>
      </c>
      <c r="C25" s="82"/>
      <c r="D25" s="99">
        <v>40800</v>
      </c>
      <c r="E25" s="99">
        <f>PRI_APOD*(1+IncEscal_2)</f>
        <v>44064</v>
      </c>
      <c r="F25" s="99">
        <f>+E25*(1+IncEscal_3)</f>
        <v>44945.28</v>
      </c>
      <c r="G25" s="99">
        <f>+F25*(1+IncEscal_4)</f>
        <v>45844.1856</v>
      </c>
      <c r="H25" s="99">
        <f>+G25*(1+IncEscal_5)</f>
        <v>46761.069312</v>
      </c>
      <c r="I25" s="84">
        <f>+H25*(1+IncEscal_6)</f>
        <v>47696.29069824</v>
      </c>
    </row>
    <row r="26" spans="1:9" ht="12.75">
      <c r="A26" s="268">
        <v>2</v>
      </c>
      <c r="B26" s="80" t="s">
        <v>93</v>
      </c>
      <c r="C26" s="82"/>
      <c r="D26" s="99">
        <f>Other_Inc_with_vac*((13-Month_Placed_in_Svc)/12)</f>
        <v>-2100</v>
      </c>
      <c r="E26" s="99">
        <f>Other_Inc_with_vac*(1+IncEscal_2)</f>
        <v>1836</v>
      </c>
      <c r="F26" s="99">
        <f>+E26*(1+IncEscal_3)</f>
        <v>1872.72</v>
      </c>
      <c r="G26" s="99">
        <f>+F26*(1+IncEscal_4)</f>
        <v>1910.1744</v>
      </c>
      <c r="H26" s="99">
        <f>+G26*(1+IncEscal_5)</f>
        <v>1948.3778880000002</v>
      </c>
      <c r="I26" s="84">
        <f>+H26*(1+IncEscal_6)</f>
        <v>1987.3454457600003</v>
      </c>
    </row>
    <row r="27" spans="1:9" ht="12.75">
      <c r="A27" s="268">
        <v>3</v>
      </c>
      <c r="B27" s="80" t="s">
        <v>94</v>
      </c>
      <c r="C27" s="82"/>
      <c r="D27" s="99">
        <f>Vac_Yr_1*(D25+D26)</f>
        <v>0</v>
      </c>
      <c r="E27" s="99">
        <f>Vac_Yr_2*(E25+E26)</f>
        <v>0</v>
      </c>
      <c r="F27" s="99">
        <f>Vac_Yr_3*(F25+F26)</f>
        <v>0</v>
      </c>
      <c r="G27" s="99">
        <f>Vac_Yr_4*(G25+G26)</f>
        <v>0</v>
      </c>
      <c r="H27" s="99">
        <f>Vac_Yr_5*(H25+H26)</f>
        <v>0</v>
      </c>
      <c r="I27" s="84">
        <f>Vac_Yr_6*(I25+I26)</f>
        <v>0</v>
      </c>
    </row>
    <row r="28" spans="1:9" ht="12.75">
      <c r="A28" s="268">
        <v>4</v>
      </c>
      <c r="B28" s="80" t="s">
        <v>95</v>
      </c>
      <c r="C28" s="82"/>
      <c r="D28" s="99">
        <f aca="true" t="shared" si="0" ref="D28:I28">+D25+D26-D27</f>
        <v>38700</v>
      </c>
      <c r="E28" s="99">
        <f t="shared" si="0"/>
        <v>45900</v>
      </c>
      <c r="F28" s="99">
        <f t="shared" si="0"/>
        <v>46818</v>
      </c>
      <c r="G28" s="99">
        <f t="shared" si="0"/>
        <v>47754.36</v>
      </c>
      <c r="H28" s="99">
        <f t="shared" si="0"/>
        <v>48709.4472</v>
      </c>
      <c r="I28" s="274">
        <f t="shared" si="0"/>
        <v>49683.636144000004</v>
      </c>
    </row>
    <row r="29" spans="1:9" ht="12.75">
      <c r="A29" s="268">
        <v>5</v>
      </c>
      <c r="B29" s="80" t="s">
        <v>96</v>
      </c>
      <c r="C29" s="82"/>
      <c r="D29" s="99">
        <v>800</v>
      </c>
      <c r="E29" s="99">
        <f>OTHER_APOD*(1+IncEscal_2)</f>
        <v>816</v>
      </c>
      <c r="F29" s="99">
        <f>+E29*(1+IncEscal_3)</f>
        <v>832.32</v>
      </c>
      <c r="G29" s="99">
        <f>+F29*(1+IncEscal_4)</f>
        <v>848.9664</v>
      </c>
      <c r="H29" s="99">
        <f>+G29*(1+IncEscal_5)</f>
        <v>865.945728</v>
      </c>
      <c r="I29" s="84">
        <f>+H29*(1+IncEscal_6)</f>
        <v>883.2646425600001</v>
      </c>
    </row>
    <row r="30" spans="1:9" ht="12.75">
      <c r="A30" s="268">
        <v>6</v>
      </c>
      <c r="B30" s="80" t="s">
        <v>97</v>
      </c>
      <c r="C30" s="82"/>
      <c r="D30" s="99">
        <f aca="true" t="shared" si="1" ref="D30:I30">+D28+D29</f>
        <v>39500</v>
      </c>
      <c r="E30" s="99">
        <f t="shared" si="1"/>
        <v>46716</v>
      </c>
      <c r="F30" s="99">
        <f t="shared" si="1"/>
        <v>47650.32</v>
      </c>
      <c r="G30" s="99">
        <f t="shared" si="1"/>
        <v>48603.3264</v>
      </c>
      <c r="H30" s="99">
        <f t="shared" si="1"/>
        <v>49575.392928</v>
      </c>
      <c r="I30" s="84">
        <f t="shared" si="1"/>
        <v>50566.90078656001</v>
      </c>
    </row>
    <row r="31" spans="1:9" ht="12.75">
      <c r="A31" s="268">
        <v>7</v>
      </c>
      <c r="B31" s="80" t="s">
        <v>98</v>
      </c>
      <c r="C31" s="82"/>
      <c r="D31" s="99">
        <v>12175</v>
      </c>
      <c r="E31" s="99">
        <f>OP_EXP_APOD*(1+ExpEscal_2)</f>
        <v>13948.5</v>
      </c>
      <c r="F31" s="99">
        <f>+E31*(1+ExpEscal_3)</f>
        <v>14227.47</v>
      </c>
      <c r="G31" s="99">
        <f>+F31*(1+ExpEscal_4)</f>
        <v>14512.0194</v>
      </c>
      <c r="H31" s="99">
        <f>+G31*(1+ExpEscal_5)</f>
        <v>14802.259788</v>
      </c>
      <c r="I31" s="84">
        <f>+H31*(1+ExpEscal_6)</f>
        <v>15098.30498376</v>
      </c>
    </row>
    <row r="32" spans="1:9" ht="12.75">
      <c r="A32" s="268">
        <v>8</v>
      </c>
      <c r="B32" s="80" t="s">
        <v>99</v>
      </c>
      <c r="C32" s="82"/>
      <c r="D32" s="280">
        <f aca="true" t="shared" si="2" ref="D32:I32">+D30-D31</f>
        <v>27325</v>
      </c>
      <c r="E32" s="99">
        <f t="shared" si="2"/>
        <v>32767.5</v>
      </c>
      <c r="F32" s="99">
        <f t="shared" si="2"/>
        <v>33422.85</v>
      </c>
      <c r="G32" s="99">
        <f t="shared" si="2"/>
        <v>34091.307</v>
      </c>
      <c r="H32" s="99">
        <f t="shared" si="2"/>
        <v>34773.133140000005</v>
      </c>
      <c r="I32" s="84">
        <f t="shared" si="2"/>
        <v>35468.59580280001</v>
      </c>
    </row>
    <row r="33" spans="1:9" ht="12">
      <c r="A33" s="268">
        <v>9</v>
      </c>
      <c r="B33" s="80" t="s">
        <v>100</v>
      </c>
      <c r="C33" s="82"/>
      <c r="D33" s="264">
        <v>15853</v>
      </c>
      <c r="E33" s="226">
        <v>15853</v>
      </c>
      <c r="F33" s="226">
        <v>15853</v>
      </c>
      <c r="G33" s="226">
        <v>15853</v>
      </c>
      <c r="H33" s="226">
        <v>15853</v>
      </c>
      <c r="I33" s="184"/>
    </row>
    <row r="34" spans="1:9" ht="12.75">
      <c r="A34" s="268">
        <v>10</v>
      </c>
      <c r="B34" s="80" t="s">
        <v>101</v>
      </c>
      <c r="C34" s="82"/>
      <c r="D34" s="264">
        <f>(13-MONTH(F15))*D16-(D12-Sales!B6)</f>
        <v>0</v>
      </c>
      <c r="E34" s="226">
        <f>($D$15*$D$16-(Sales!B6-Sales!C6))*(Sales!B6&gt;0)</f>
        <v>0</v>
      </c>
      <c r="F34" s="226"/>
      <c r="G34" s="226"/>
      <c r="H34" s="226"/>
      <c r="I34" s="236"/>
    </row>
    <row r="35" spans="1:9" ht="12">
      <c r="A35" s="268">
        <v>11</v>
      </c>
      <c r="B35" s="80" t="s">
        <v>102</v>
      </c>
      <c r="C35" s="82"/>
      <c r="D35" s="235">
        <f>(12.5-Month_Placed_in_Svc)/12*Value_Improvements_Real/Useful_Life_Real</f>
        <v>0</v>
      </c>
      <c r="E35" s="226">
        <f>Value_Improvements_Real/Useful_Life_Real</f>
        <v>0</v>
      </c>
      <c r="F35" s="226">
        <f>Value_Improvements_Real/Useful_Life_Real</f>
        <v>0</v>
      </c>
      <c r="G35" s="226">
        <f>Value_Improvements_Real/Useful_Life_Real</f>
        <v>0</v>
      </c>
      <c r="H35" s="226">
        <f>Value_Improvements_Real/Useful_Life_Real</f>
        <v>0</v>
      </c>
      <c r="I35" s="184"/>
    </row>
    <row r="36" spans="1:9" ht="12.75">
      <c r="A36" s="268">
        <v>12</v>
      </c>
      <c r="B36" s="80" t="s">
        <v>103</v>
      </c>
      <c r="C36" s="82"/>
      <c r="D36" s="195"/>
      <c r="E36" s="273"/>
      <c r="F36" s="99"/>
      <c r="G36" s="99"/>
      <c r="H36" s="99"/>
      <c r="I36" s="237"/>
    </row>
    <row r="37" spans="1:9" ht="12.75">
      <c r="A37" s="269">
        <v>13</v>
      </c>
      <c r="B37" s="81" t="s">
        <v>104</v>
      </c>
      <c r="C37" s="82"/>
      <c r="D37" s="99"/>
      <c r="E37" s="99"/>
      <c r="F37" s="99"/>
      <c r="G37" s="99"/>
      <c r="H37" s="99"/>
      <c r="I37" s="237"/>
    </row>
    <row r="38" spans="1:9" ht="12.75">
      <c r="A38" s="268">
        <v>14</v>
      </c>
      <c r="B38" s="22" t="s">
        <v>104</v>
      </c>
      <c r="C38" s="82"/>
      <c r="D38" s="99"/>
      <c r="E38" s="99"/>
      <c r="F38" s="99"/>
      <c r="G38" s="99"/>
      <c r="H38" s="99"/>
      <c r="I38" s="237"/>
    </row>
    <row r="39" spans="1:9" ht="12.75">
      <c r="A39" s="268">
        <v>15</v>
      </c>
      <c r="B39" s="80" t="s">
        <v>105</v>
      </c>
      <c r="C39" s="82"/>
      <c r="D39" s="280">
        <f>+D32-D33-D34-D35-D36-D37-D38</f>
        <v>11472</v>
      </c>
      <c r="E39" s="99">
        <f>+E32-E33-E34-E35-E36-E37-E38</f>
        <v>16914.5</v>
      </c>
      <c r="F39" s="99">
        <f>+F32-F33-F34-F35-F36-F37-F38</f>
        <v>17569.85</v>
      </c>
      <c r="G39" s="99">
        <f>+G32-G33-G34-G35-G36-G37-G38</f>
        <v>18238.307</v>
      </c>
      <c r="H39" s="99">
        <f>+H32-H33-H34-H35-H36-H37-H38</f>
        <v>18920.133140000005</v>
      </c>
      <c r="I39" s="237"/>
    </row>
    <row r="40" spans="1:9" ht="12.75">
      <c r="A40" s="268">
        <v>16</v>
      </c>
      <c r="B40" s="281" t="str">
        <f>"Tax Liability (Savings) at   "&amp;TEXT(Ordinary_Income_Tax_Bracket,"00.0%")</f>
        <v>Tax Liability (Savings) at   36.0%</v>
      </c>
      <c r="C40" s="284"/>
      <c r="D40" s="99">
        <f>+D39*Ordinary_Income_Tax_Bracket</f>
        <v>4129.92</v>
      </c>
      <c r="E40" s="99">
        <f>+E39*Ordinary_Income_Tax_Bracket</f>
        <v>6089.219999999999</v>
      </c>
      <c r="F40" s="99">
        <f>+F39*Ordinary_Income_Tax_Bracket</f>
        <v>6325.145999999999</v>
      </c>
      <c r="G40" s="99">
        <f>+G39*Ordinary_Income_Tax_Bracket</f>
        <v>6565.79052</v>
      </c>
      <c r="H40" s="99">
        <f>+H39*Ordinary_Income_Tax_Bracket</f>
        <v>6811.247930400002</v>
      </c>
      <c r="I40" s="237"/>
    </row>
    <row r="41" spans="1:11" ht="12.75" customHeight="1">
      <c r="A41" s="268"/>
      <c r="B41" s="185"/>
      <c r="C41" s="287" t="str">
        <f>CHAR(175)&amp;CHAR(175)&amp;CHAR(175)&amp;CHAR(175)&amp;CHAR(175)</f>
        <v>¯¯¯¯¯</v>
      </c>
      <c r="D41" s="272"/>
      <c r="E41" s="271"/>
      <c r="F41" s="271"/>
      <c r="G41" s="271"/>
      <c r="H41" s="271"/>
      <c r="I41" s="184"/>
      <c r="J41" s="7"/>
      <c r="K41" s="7"/>
    </row>
    <row r="42" spans="1:11" ht="15.75" customHeight="1">
      <c r="A42" s="270"/>
      <c r="B42" s="166"/>
      <c r="C42" s="166"/>
      <c r="D42" s="186"/>
      <c r="E42" s="288" t="s">
        <v>106</v>
      </c>
      <c r="F42" s="186"/>
      <c r="G42" s="186"/>
      <c r="H42" s="186"/>
      <c r="I42" s="184"/>
      <c r="J42" s="7"/>
      <c r="K42" s="7"/>
    </row>
    <row r="43" spans="1:11" ht="12.75">
      <c r="A43" s="268">
        <v>17</v>
      </c>
      <c r="B43" s="80" t="s">
        <v>107</v>
      </c>
      <c r="C43" s="82"/>
      <c r="D43" s="99">
        <f>+D32</f>
        <v>27325</v>
      </c>
      <c r="E43" s="99">
        <f>+E32</f>
        <v>32767.5</v>
      </c>
      <c r="F43" s="99">
        <f>+F32</f>
        <v>33422.85</v>
      </c>
      <c r="G43" s="99">
        <f>+G32</f>
        <v>34091.307</v>
      </c>
      <c r="H43" s="99">
        <f>+H32</f>
        <v>34773.133140000005</v>
      </c>
      <c r="I43" s="184"/>
      <c r="J43" s="7"/>
      <c r="K43" s="7"/>
    </row>
    <row r="44" spans="1:9" ht="12.75">
      <c r="A44" s="268">
        <v>18</v>
      </c>
      <c r="B44" s="80" t="s">
        <v>108</v>
      </c>
      <c r="C44" s="82"/>
      <c r="D44" s="99">
        <v>18146</v>
      </c>
      <c r="E44" s="99">
        <v>18146</v>
      </c>
      <c r="F44" s="99">
        <v>18146</v>
      </c>
      <c r="G44" s="99">
        <v>18146</v>
      </c>
      <c r="H44" s="99">
        <v>18146</v>
      </c>
      <c r="I44" s="237"/>
    </row>
    <row r="45" spans="1:9" ht="12.75">
      <c r="A45" s="268">
        <v>19</v>
      </c>
      <c r="B45" s="81" t="s">
        <v>104</v>
      </c>
      <c r="C45" s="82"/>
      <c r="D45" s="99"/>
      <c r="E45" s="99"/>
      <c r="F45" s="99"/>
      <c r="G45" s="99"/>
      <c r="H45" s="99"/>
      <c r="I45" s="237"/>
    </row>
    <row r="46" spans="1:9" ht="12.75">
      <c r="A46" s="269">
        <v>20</v>
      </c>
      <c r="B46" s="81" t="s">
        <v>109</v>
      </c>
      <c r="C46" s="82"/>
      <c r="D46" s="99"/>
      <c r="E46" s="99"/>
      <c r="F46" s="99"/>
      <c r="G46" s="99"/>
      <c r="H46" s="99"/>
      <c r="I46" s="237"/>
    </row>
    <row r="47" spans="1:9" ht="12.75">
      <c r="A47" s="268">
        <v>21</v>
      </c>
      <c r="B47" s="80" t="s">
        <v>110</v>
      </c>
      <c r="C47" s="82"/>
      <c r="D47" s="99">
        <f>+D43-D44-D45-D46</f>
        <v>9179</v>
      </c>
      <c r="E47" s="99">
        <f>+E43-E44-E45-E46</f>
        <v>14621.5</v>
      </c>
      <c r="F47" s="99">
        <f>+F43-F44-F45-F46</f>
        <v>15276.849999999999</v>
      </c>
      <c r="G47" s="99">
        <f>+G43-G44-G45-G46</f>
        <v>15945.307</v>
      </c>
      <c r="H47" s="99">
        <f>+H43-H44-H45-H46</f>
        <v>16627.133140000005</v>
      </c>
      <c r="I47" s="237"/>
    </row>
    <row r="48" spans="1:9" ht="12.75">
      <c r="A48" s="268">
        <v>22</v>
      </c>
      <c r="B48" s="80" t="s">
        <v>111</v>
      </c>
      <c r="C48" s="82"/>
      <c r="D48" s="99">
        <f>+D40</f>
        <v>4129.92</v>
      </c>
      <c r="E48" s="99">
        <f>+E40</f>
        <v>6089.219999999999</v>
      </c>
      <c r="F48" s="99">
        <f>+F40</f>
        <v>6325.145999999999</v>
      </c>
      <c r="G48" s="99">
        <f>+G40</f>
        <v>6565.79052</v>
      </c>
      <c r="H48" s="99">
        <f>+H40</f>
        <v>6811.247930400002</v>
      </c>
      <c r="I48" s="237"/>
    </row>
    <row r="49" spans="1:9" ht="12.75">
      <c r="A49" s="268">
        <v>23</v>
      </c>
      <c r="B49" s="80" t="s">
        <v>112</v>
      </c>
      <c r="C49" s="82"/>
      <c r="D49" s="99"/>
      <c r="E49" s="99"/>
      <c r="F49" s="99"/>
      <c r="G49" s="99"/>
      <c r="H49" s="99"/>
      <c r="I49" s="237"/>
    </row>
    <row r="50" spans="1:9" ht="12.75">
      <c r="A50" s="270">
        <v>24</v>
      </c>
      <c r="B50" s="80" t="s">
        <v>113</v>
      </c>
      <c r="C50" s="37"/>
      <c r="D50" s="104">
        <f>+D47-D48+D49</f>
        <v>5049.08</v>
      </c>
      <c r="E50" s="104">
        <f>+E47-E48+E49</f>
        <v>8532.28</v>
      </c>
      <c r="F50" s="104">
        <f>+F47-F48+F49</f>
        <v>8951.704</v>
      </c>
      <c r="G50" s="104">
        <f>+G47-G48+G49</f>
        <v>9379.516480000002</v>
      </c>
      <c r="H50" s="104">
        <f>+H47-H48+H49</f>
        <v>9815.885209600005</v>
      </c>
      <c r="I50" s="184"/>
    </row>
    <row r="51" spans="1:9" ht="12.75">
      <c r="A51" s="37"/>
      <c r="B51" s="23"/>
      <c r="C51" s="23"/>
      <c r="D51" s="187"/>
      <c r="E51" s="187"/>
      <c r="F51" s="187"/>
      <c r="G51" s="187"/>
      <c r="H51" s="188"/>
      <c r="I51" s="184"/>
    </row>
    <row r="52" spans="1:9" ht="12">
      <c r="A52" s="60" t="str">
        <f>"Copyright"&amp;CHAR(169)&amp;" 1997 by the Commercial Investment Real Estate Institute        "</f>
        <v>Copyright© 1997 by the Commercial Investment Real Estate Institute        </v>
      </c>
      <c r="B52" s="254"/>
      <c r="C52" s="254"/>
      <c r="D52" s="255"/>
      <c r="E52" s="255"/>
      <c r="F52" s="255"/>
      <c r="G52" s="255"/>
      <c r="H52" s="256"/>
      <c r="I52" s="3"/>
    </row>
    <row r="53" spans="1:9" ht="12">
      <c r="A53" s="199" t="s">
        <v>114</v>
      </c>
      <c r="B53" s="189"/>
      <c r="C53" s="82"/>
      <c r="D53" s="82"/>
      <c r="E53" s="82"/>
      <c r="F53" s="82"/>
      <c r="G53" s="82"/>
      <c r="H53" s="190"/>
      <c r="I53" s="3"/>
    </row>
    <row r="54" spans="1:9" ht="12">
      <c r="A54" s="200"/>
      <c r="B54" s="82"/>
      <c r="C54" s="82"/>
      <c r="D54" s="82"/>
      <c r="E54" s="82"/>
      <c r="F54" s="82"/>
      <c r="G54" s="82"/>
      <c r="H54" s="3"/>
      <c r="I54" s="3"/>
    </row>
    <row r="55" spans="1:9" ht="12">
      <c r="A55" s="36"/>
      <c r="B55" s="36"/>
      <c r="C55" s="36"/>
      <c r="D55" s="36"/>
      <c r="E55" s="36"/>
      <c r="F55" s="36"/>
      <c r="G55" s="36"/>
      <c r="I55" s="3"/>
    </row>
    <row r="56" spans="1:9" ht="12">
      <c r="A56" s="36"/>
      <c r="B56" s="36"/>
      <c r="C56" s="36"/>
      <c r="D56" s="36"/>
      <c r="E56" s="36"/>
      <c r="F56" s="36"/>
      <c r="G56" s="36"/>
      <c r="I56" s="3"/>
    </row>
    <row r="57" spans="1:9" ht="12">
      <c r="A57" s="36"/>
      <c r="B57" s="36"/>
      <c r="C57" s="283"/>
      <c r="D57" s="282"/>
      <c r="E57" s="36"/>
      <c r="F57" s="36"/>
      <c r="G57" s="36"/>
      <c r="I57" s="3"/>
    </row>
    <row r="58" spans="1:9" ht="12">
      <c r="A58" s="36"/>
      <c r="B58" s="36"/>
      <c r="C58" s="36"/>
      <c r="D58" s="36"/>
      <c r="E58" s="36"/>
      <c r="F58" s="36"/>
      <c r="G58" s="36"/>
      <c r="I58" s="3"/>
    </row>
    <row r="59" spans="1:9" ht="12">
      <c r="A59" s="36"/>
      <c r="B59" s="36"/>
      <c r="C59" s="36"/>
      <c r="D59" s="36"/>
      <c r="E59" s="36"/>
      <c r="F59" s="36"/>
      <c r="G59" s="36"/>
      <c r="I59" s="3"/>
    </row>
    <row r="60" spans="1:9" ht="12">
      <c r="A60" s="36"/>
      <c r="B60" s="36"/>
      <c r="C60" s="36"/>
      <c r="D60" s="36"/>
      <c r="E60" s="36"/>
      <c r="F60" s="36"/>
      <c r="G60" s="36"/>
      <c r="I60" s="3"/>
    </row>
    <row r="61" spans="1:9" ht="12">
      <c r="A61" s="36"/>
      <c r="B61" s="36"/>
      <c r="C61" s="36"/>
      <c r="D61" s="36"/>
      <c r="E61" s="36"/>
      <c r="F61" s="36"/>
      <c r="G61" s="36"/>
      <c r="I61" s="3"/>
    </row>
    <row r="62" spans="1:9" ht="12">
      <c r="A62" s="36"/>
      <c r="B62" s="36"/>
      <c r="C62" s="36"/>
      <c r="D62" s="36"/>
      <c r="E62" s="36"/>
      <c r="F62" s="36"/>
      <c r="G62" s="36"/>
      <c r="I62" s="3"/>
    </row>
    <row r="63" spans="1:9" ht="12">
      <c r="A63" s="36"/>
      <c r="B63" s="36"/>
      <c r="C63" s="36"/>
      <c r="D63" s="36"/>
      <c r="E63" s="36"/>
      <c r="F63" s="36"/>
      <c r="G63" s="36"/>
      <c r="I63" s="3"/>
    </row>
    <row r="64" spans="1:9" ht="12">
      <c r="A64" s="36"/>
      <c r="B64" s="36"/>
      <c r="C64" s="36"/>
      <c r="D64" s="36"/>
      <c r="E64" s="36"/>
      <c r="F64" s="36"/>
      <c r="G64" s="36"/>
      <c r="I64" s="3"/>
    </row>
    <row r="65" spans="1:9" ht="12">
      <c r="A65" s="36"/>
      <c r="B65" s="36"/>
      <c r="C65" s="36"/>
      <c r="D65" s="36"/>
      <c r="E65" s="36"/>
      <c r="F65" s="36"/>
      <c r="G65" s="36"/>
      <c r="I65" s="3"/>
    </row>
    <row r="66" spans="1:9" ht="12">
      <c r="A66" s="36"/>
      <c r="B66" s="36"/>
      <c r="C66" s="36"/>
      <c r="D66" s="36"/>
      <c r="E66" s="36"/>
      <c r="F66" s="36"/>
      <c r="G66" s="36"/>
      <c r="I66" s="3"/>
    </row>
    <row r="67" spans="1:9" ht="12">
      <c r="A67" s="36"/>
      <c r="B67" s="36"/>
      <c r="C67" s="36"/>
      <c r="D67" s="36"/>
      <c r="E67" s="36"/>
      <c r="F67" s="36"/>
      <c r="G67" s="36"/>
      <c r="I67" s="3"/>
    </row>
    <row r="68" spans="1:7" ht="12">
      <c r="A68" s="36"/>
      <c r="B68" s="36"/>
      <c r="C68" s="36"/>
      <c r="D68" s="36"/>
      <c r="E68" s="36"/>
      <c r="F68" s="36"/>
      <c r="G68" s="36"/>
    </row>
    <row r="69" spans="1:7" ht="12">
      <c r="A69" s="36"/>
      <c r="B69" s="36"/>
      <c r="C69" s="36"/>
      <c r="D69" s="36"/>
      <c r="E69" s="36"/>
      <c r="F69" s="36"/>
      <c r="G69" s="36"/>
    </row>
    <row r="70" spans="1:7" ht="12">
      <c r="A70" s="36"/>
      <c r="B70" s="36"/>
      <c r="C70" s="36"/>
      <c r="D70" s="36"/>
      <c r="E70" s="36"/>
      <c r="F70" s="36"/>
      <c r="G70" s="36"/>
    </row>
    <row r="71" spans="1:7" ht="12">
      <c r="A71" s="36"/>
      <c r="B71" s="36"/>
      <c r="C71" s="36"/>
      <c r="D71" s="36"/>
      <c r="E71" s="36"/>
      <c r="F71" s="36"/>
      <c r="G71" s="36"/>
    </row>
    <row r="72" spans="1:7" ht="12">
      <c r="A72" s="36"/>
      <c r="B72" s="36"/>
      <c r="C72" s="36"/>
      <c r="D72" s="36"/>
      <c r="E72" s="36"/>
      <c r="F72" s="36"/>
      <c r="G72" s="36"/>
    </row>
    <row r="73" spans="1:7" ht="12">
      <c r="A73" s="36"/>
      <c r="B73" s="36"/>
      <c r="C73" s="36"/>
      <c r="D73" s="36"/>
      <c r="E73" s="36"/>
      <c r="F73" s="36"/>
      <c r="G73" s="36"/>
    </row>
    <row r="74" spans="1:7" ht="12">
      <c r="A74" s="36"/>
      <c r="B74" s="36"/>
      <c r="C74" s="36"/>
      <c r="D74" s="36"/>
      <c r="E74" s="36"/>
      <c r="F74" s="36"/>
      <c r="G74" s="36"/>
    </row>
    <row r="75" spans="1:7" ht="12">
      <c r="A75" s="36"/>
      <c r="B75" s="36"/>
      <c r="C75" s="36"/>
      <c r="D75" s="36"/>
      <c r="E75" s="36"/>
      <c r="F75" s="36"/>
      <c r="G75" s="36"/>
    </row>
    <row r="76" spans="1:7" ht="12">
      <c r="A76" s="36"/>
      <c r="B76" s="36"/>
      <c r="C76" s="36"/>
      <c r="D76" s="36"/>
      <c r="E76" s="36"/>
      <c r="F76" s="36"/>
      <c r="G76" s="36"/>
    </row>
    <row r="77" spans="1:7" ht="12">
      <c r="A77" s="36"/>
      <c r="B77" s="36"/>
      <c r="C77" s="36"/>
      <c r="D77" s="36"/>
      <c r="E77" s="36"/>
      <c r="F77" s="36"/>
      <c r="G77" s="36"/>
    </row>
    <row r="78" spans="1:7" ht="12">
      <c r="A78" s="36"/>
      <c r="B78" s="36"/>
      <c r="C78" s="36"/>
      <c r="D78" s="36"/>
      <c r="E78" s="36"/>
      <c r="F78" s="36"/>
      <c r="G78" s="36"/>
    </row>
    <row r="79" spans="1:7" ht="12">
      <c r="A79" s="36"/>
      <c r="B79" s="36"/>
      <c r="C79" s="36"/>
      <c r="D79" s="36"/>
      <c r="E79" s="36"/>
      <c r="F79" s="36"/>
      <c r="G79" s="36"/>
    </row>
    <row r="80" spans="1:7" ht="12">
      <c r="A80" s="36"/>
      <c r="B80" s="36"/>
      <c r="C80" s="36"/>
      <c r="D80" s="36"/>
      <c r="E80" s="36"/>
      <c r="F80" s="36"/>
      <c r="G80" s="36"/>
    </row>
    <row r="81" spans="1:7" ht="12">
      <c r="A81" s="36"/>
      <c r="B81" s="36"/>
      <c r="C81" s="36"/>
      <c r="D81" s="36"/>
      <c r="E81" s="36"/>
      <c r="F81" s="36"/>
      <c r="G81" s="36"/>
    </row>
    <row r="82" spans="1:7" ht="12">
      <c r="A82" s="36"/>
      <c r="B82" s="36"/>
      <c r="C82" s="36"/>
      <c r="D82" s="36"/>
      <c r="E82" s="36"/>
      <c r="F82" s="36"/>
      <c r="G82" s="36"/>
    </row>
    <row r="83" spans="1:7" ht="12">
      <c r="A83" s="36"/>
      <c r="B83" s="36"/>
      <c r="C83" s="36"/>
      <c r="D83" s="36"/>
      <c r="E83" s="36"/>
      <c r="F83" s="36"/>
      <c r="G83" s="36"/>
    </row>
    <row r="84" spans="1:7" ht="12">
      <c r="A84" s="36"/>
      <c r="B84" s="36"/>
      <c r="C84" s="36"/>
      <c r="D84" s="36"/>
      <c r="E84" s="36"/>
      <c r="F84" s="36"/>
      <c r="G84" s="36"/>
    </row>
    <row r="85" spans="1:7" ht="12">
      <c r="A85" s="36"/>
      <c r="B85" s="36"/>
      <c r="C85" s="36"/>
      <c r="D85" s="36"/>
      <c r="E85" s="36"/>
      <c r="F85" s="36"/>
      <c r="G85" s="36"/>
    </row>
    <row r="86" spans="1:7" ht="12">
      <c r="A86" s="36"/>
      <c r="B86" s="36"/>
      <c r="C86" s="36"/>
      <c r="D86" s="36"/>
      <c r="E86" s="36"/>
      <c r="F86" s="36"/>
      <c r="G86" s="36"/>
    </row>
    <row r="87" spans="1:7" ht="12">
      <c r="A87" s="36"/>
      <c r="B87" s="36"/>
      <c r="C87" s="36"/>
      <c r="D87" s="36"/>
      <c r="E87" s="36"/>
      <c r="F87" s="36"/>
      <c r="G87" s="36"/>
    </row>
    <row r="88" spans="1:7" ht="12">
      <c r="A88" s="36"/>
      <c r="B88" s="36"/>
      <c r="C88" s="36"/>
      <c r="D88" s="36"/>
      <c r="E88" s="36"/>
      <c r="F88" s="36"/>
      <c r="G88" s="36"/>
    </row>
    <row r="89" spans="1:7" ht="12">
      <c r="A89" s="36"/>
      <c r="B89" s="36"/>
      <c r="C89" s="36"/>
      <c r="D89" s="36"/>
      <c r="E89" s="36"/>
      <c r="F89" s="36"/>
      <c r="G89" s="36"/>
    </row>
    <row r="90" spans="1:7" ht="12">
      <c r="A90" s="36"/>
      <c r="B90" s="36"/>
      <c r="C90" s="36"/>
      <c r="D90" s="36"/>
      <c r="E90" s="36"/>
      <c r="F90" s="36"/>
      <c r="G90" s="36"/>
    </row>
    <row r="91" spans="1:7" ht="12">
      <c r="A91" s="36"/>
      <c r="B91" s="36"/>
      <c r="C91" s="36"/>
      <c r="D91" s="36"/>
      <c r="E91" s="36"/>
      <c r="F91" s="36"/>
      <c r="G91" s="36"/>
    </row>
    <row r="92" spans="1:7" ht="12">
      <c r="A92" s="36"/>
      <c r="B92" s="36"/>
      <c r="C92" s="36"/>
      <c r="D92" s="36"/>
      <c r="E92" s="36"/>
      <c r="F92" s="36"/>
      <c r="G92" s="36"/>
    </row>
    <row r="93" spans="1:7" ht="12">
      <c r="A93" s="36"/>
      <c r="B93" s="36"/>
      <c r="C93" s="36"/>
      <c r="D93" s="36"/>
      <c r="E93" s="36"/>
      <c r="F93" s="36"/>
      <c r="G93" s="36"/>
    </row>
    <row r="94" spans="1:7" ht="12">
      <c r="A94" s="36"/>
      <c r="B94" s="36"/>
      <c r="C94" s="36"/>
      <c r="D94" s="36"/>
      <c r="E94" s="36"/>
      <c r="F94" s="36"/>
      <c r="G94" s="36"/>
    </row>
    <row r="95" spans="1:7" ht="12">
      <c r="A95" s="36"/>
      <c r="B95" s="36"/>
      <c r="C95" s="36"/>
      <c r="D95" s="36"/>
      <c r="E95" s="36"/>
      <c r="F95" s="36"/>
      <c r="G95" s="36"/>
    </row>
    <row r="96" spans="1:7" ht="12">
      <c r="A96" s="36"/>
      <c r="B96" s="36"/>
      <c r="C96" s="36"/>
      <c r="D96" s="36"/>
      <c r="E96" s="36"/>
      <c r="F96" s="36"/>
      <c r="G96" s="36"/>
    </row>
    <row r="97" spans="1:7" ht="12">
      <c r="A97" s="36"/>
      <c r="B97" s="36"/>
      <c r="C97" s="36"/>
      <c r="D97" s="36"/>
      <c r="E97" s="36"/>
      <c r="F97" s="36"/>
      <c r="G97" s="36"/>
    </row>
    <row r="98" spans="1:7" ht="12">
      <c r="A98" s="36"/>
      <c r="B98" s="36"/>
      <c r="C98" s="36"/>
      <c r="D98" s="36"/>
      <c r="E98" s="36"/>
      <c r="F98" s="36"/>
      <c r="G98" s="36"/>
    </row>
    <row r="99" spans="1:7" ht="12">
      <c r="A99" s="36"/>
      <c r="B99" s="36"/>
      <c r="C99" s="36"/>
      <c r="D99" s="36"/>
      <c r="E99" s="36"/>
      <c r="F99" s="36"/>
      <c r="G99" s="36"/>
    </row>
    <row r="100" spans="1:7" ht="12">
      <c r="A100" s="36"/>
      <c r="B100" s="36"/>
      <c r="C100" s="36"/>
      <c r="D100" s="36"/>
      <c r="E100" s="36"/>
      <c r="F100" s="36"/>
      <c r="G100" s="36"/>
    </row>
    <row r="101" spans="1:7" ht="12">
      <c r="A101" s="36"/>
      <c r="B101" s="36"/>
      <c r="C101" s="36"/>
      <c r="D101" s="36"/>
      <c r="E101" s="36"/>
      <c r="F101" s="36"/>
      <c r="G101" s="36"/>
    </row>
    <row r="102" spans="1:7" ht="12">
      <c r="A102" s="36"/>
      <c r="B102" s="36"/>
      <c r="C102" s="36"/>
      <c r="D102" s="36"/>
      <c r="E102" s="36"/>
      <c r="F102" s="36"/>
      <c r="G102" s="36"/>
    </row>
    <row r="103" spans="1:7" ht="12">
      <c r="A103" s="36"/>
      <c r="B103" s="36"/>
      <c r="C103" s="36"/>
      <c r="D103" s="36"/>
      <c r="E103" s="36"/>
      <c r="F103" s="36"/>
      <c r="G103" s="36"/>
    </row>
    <row r="104" spans="1:7" ht="12">
      <c r="A104" s="36"/>
      <c r="B104" s="36"/>
      <c r="C104" s="36"/>
      <c r="D104" s="36"/>
      <c r="E104" s="36"/>
      <c r="F104" s="36"/>
      <c r="G104" s="36"/>
    </row>
    <row r="105" spans="1:7" ht="12">
      <c r="A105" s="36"/>
      <c r="B105" s="36"/>
      <c r="C105" s="36"/>
      <c r="D105" s="36"/>
      <c r="E105" s="36"/>
      <c r="F105" s="36"/>
      <c r="G105" s="36"/>
    </row>
    <row r="106" spans="1:7" ht="12">
      <c r="A106" s="36"/>
      <c r="B106" s="36"/>
      <c r="C106" s="36"/>
      <c r="D106" s="36"/>
      <c r="E106" s="36"/>
      <c r="F106" s="36"/>
      <c r="G106" s="36"/>
    </row>
    <row r="107" spans="1:7" ht="12">
      <c r="A107" s="36"/>
      <c r="B107" s="36"/>
      <c r="C107" s="36"/>
      <c r="D107" s="36"/>
      <c r="E107" s="36"/>
      <c r="F107" s="36"/>
      <c r="G107" s="36"/>
    </row>
    <row r="108" spans="1:7" ht="12">
      <c r="A108" s="36"/>
      <c r="B108" s="36"/>
      <c r="C108" s="36"/>
      <c r="D108" s="36"/>
      <c r="E108" s="36"/>
      <c r="F108" s="36"/>
      <c r="G108" s="36"/>
    </row>
    <row r="109" spans="1:7" ht="12">
      <c r="A109" s="36"/>
      <c r="B109" s="36"/>
      <c r="C109" s="36"/>
      <c r="D109" s="36"/>
      <c r="E109" s="36"/>
      <c r="F109" s="36"/>
      <c r="G109" s="36"/>
    </row>
    <row r="110" spans="1:7" ht="12">
      <c r="A110" s="36"/>
      <c r="B110" s="36"/>
      <c r="C110" s="36"/>
      <c r="D110" s="36"/>
      <c r="E110" s="36"/>
      <c r="F110" s="36"/>
      <c r="G110" s="36"/>
    </row>
    <row r="111" spans="1:7" ht="12">
      <c r="A111" s="36"/>
      <c r="B111" s="36"/>
      <c r="C111" s="36"/>
      <c r="D111" s="36"/>
      <c r="E111" s="36"/>
      <c r="F111" s="36"/>
      <c r="G111" s="36"/>
    </row>
    <row r="112" spans="1:7" ht="12">
      <c r="A112" s="36"/>
      <c r="B112" s="36"/>
      <c r="C112" s="36"/>
      <c r="D112" s="36"/>
      <c r="E112" s="36"/>
      <c r="F112" s="36"/>
      <c r="G112" s="36"/>
    </row>
    <row r="113" spans="1:7" ht="12">
      <c r="A113" s="36"/>
      <c r="B113" s="36"/>
      <c r="C113" s="36"/>
      <c r="D113" s="36"/>
      <c r="E113" s="36"/>
      <c r="F113" s="36"/>
      <c r="G113" s="36"/>
    </row>
    <row r="114" spans="1:7" ht="12">
      <c r="A114" s="36"/>
      <c r="B114" s="36"/>
      <c r="C114" s="36"/>
      <c r="D114" s="36"/>
      <c r="E114" s="36"/>
      <c r="F114" s="36"/>
      <c r="G114" s="36"/>
    </row>
    <row r="115" spans="1:7" ht="12">
      <c r="A115" s="36"/>
      <c r="B115" s="36"/>
      <c r="C115" s="36"/>
      <c r="D115" s="36"/>
      <c r="E115" s="36"/>
      <c r="F115" s="36"/>
      <c r="G115" s="36"/>
    </row>
    <row r="116" spans="1:7" ht="12">
      <c r="A116" s="36"/>
      <c r="B116" s="36"/>
      <c r="C116" s="36"/>
      <c r="D116" s="36"/>
      <c r="E116" s="36"/>
      <c r="F116" s="36"/>
      <c r="G116" s="36"/>
    </row>
    <row r="117" spans="1:7" ht="12">
      <c r="A117" s="36"/>
      <c r="B117" s="36"/>
      <c r="C117" s="36"/>
      <c r="D117" s="36"/>
      <c r="E117" s="36"/>
      <c r="F117" s="36"/>
      <c r="G117" s="36"/>
    </row>
    <row r="118" spans="1:7" ht="12">
      <c r="A118" s="36"/>
      <c r="B118" s="36"/>
      <c r="C118" s="36"/>
      <c r="D118" s="36"/>
      <c r="E118" s="36"/>
      <c r="F118" s="36"/>
      <c r="G118" s="36"/>
    </row>
    <row r="119" spans="1:7" ht="12">
      <c r="A119" s="36"/>
      <c r="B119" s="36"/>
      <c r="C119" s="36"/>
      <c r="D119" s="36"/>
      <c r="E119" s="36"/>
      <c r="F119" s="36"/>
      <c r="G119" s="36"/>
    </row>
    <row r="120" spans="1:7" ht="12">
      <c r="A120" s="36"/>
      <c r="B120" s="36"/>
      <c r="C120" s="36"/>
      <c r="D120" s="36"/>
      <c r="E120" s="36"/>
      <c r="F120" s="36"/>
      <c r="G120" s="36"/>
    </row>
    <row r="121" spans="1:7" ht="12">
      <c r="A121" s="36"/>
      <c r="B121" s="36"/>
      <c r="C121" s="36"/>
      <c r="D121" s="36"/>
      <c r="E121" s="36"/>
      <c r="F121" s="36"/>
      <c r="G121" s="36"/>
    </row>
    <row r="122" spans="1:7" ht="12">
      <c r="A122" s="36"/>
      <c r="B122" s="36"/>
      <c r="C122" s="36"/>
      <c r="D122" s="36"/>
      <c r="E122" s="36"/>
      <c r="F122" s="36"/>
      <c r="G122" s="36"/>
    </row>
    <row r="123" spans="1:7" ht="12">
      <c r="A123" s="36"/>
      <c r="B123" s="36"/>
      <c r="C123" s="36"/>
      <c r="D123" s="36"/>
      <c r="E123" s="36"/>
      <c r="F123" s="36"/>
      <c r="G123" s="36"/>
    </row>
    <row r="124" spans="1:7" ht="12">
      <c r="A124" s="36"/>
      <c r="B124" s="36"/>
      <c r="C124" s="36"/>
      <c r="D124" s="36"/>
      <c r="E124" s="36"/>
      <c r="F124" s="36"/>
      <c r="G124" s="36"/>
    </row>
    <row r="125" spans="1:7" ht="12">
      <c r="A125" s="36"/>
      <c r="B125" s="36"/>
      <c r="C125" s="36"/>
      <c r="D125" s="36"/>
      <c r="E125" s="36"/>
      <c r="F125" s="36"/>
      <c r="G125" s="36"/>
    </row>
    <row r="126" spans="1:7" ht="12">
      <c r="A126" s="36"/>
      <c r="B126" s="36"/>
      <c r="C126" s="36"/>
      <c r="D126" s="36"/>
      <c r="E126" s="36"/>
      <c r="F126" s="36"/>
      <c r="G126" s="36"/>
    </row>
    <row r="127" spans="1:7" ht="12">
      <c r="A127" s="36"/>
      <c r="B127" s="36"/>
      <c r="C127" s="36"/>
      <c r="D127" s="36"/>
      <c r="E127" s="36"/>
      <c r="F127" s="36"/>
      <c r="G127" s="36"/>
    </row>
    <row r="128" spans="1:7" ht="12">
      <c r="A128" s="36"/>
      <c r="B128" s="36"/>
      <c r="C128" s="36"/>
      <c r="D128" s="36"/>
      <c r="E128" s="36"/>
      <c r="F128" s="36"/>
      <c r="G128" s="36"/>
    </row>
    <row r="129" spans="1:7" ht="12">
      <c r="A129" s="36"/>
      <c r="B129" s="36"/>
      <c r="C129" s="36"/>
      <c r="D129" s="36"/>
      <c r="E129" s="36"/>
      <c r="F129" s="36"/>
      <c r="G129" s="36"/>
    </row>
    <row r="130" spans="1:7" ht="12">
      <c r="A130" s="36"/>
      <c r="B130" s="36"/>
      <c r="C130" s="36"/>
      <c r="D130" s="36"/>
      <c r="E130" s="36"/>
      <c r="F130" s="36"/>
      <c r="G130" s="36"/>
    </row>
    <row r="131" spans="1:7" ht="12">
      <c r="A131" s="36"/>
      <c r="B131" s="36"/>
      <c r="C131" s="36"/>
      <c r="D131" s="36"/>
      <c r="E131" s="36"/>
      <c r="F131" s="36"/>
      <c r="G131" s="36"/>
    </row>
    <row r="132" spans="1:7" ht="12">
      <c r="A132" s="36"/>
      <c r="B132" s="36"/>
      <c r="C132" s="36"/>
      <c r="D132" s="36"/>
      <c r="E132" s="36"/>
      <c r="F132" s="36"/>
      <c r="G132" s="36"/>
    </row>
    <row r="133" spans="1:7" ht="12">
      <c r="A133" s="36"/>
      <c r="B133" s="36"/>
      <c r="C133" s="36"/>
      <c r="D133" s="36"/>
      <c r="E133" s="36"/>
      <c r="F133" s="36"/>
      <c r="G133" s="36"/>
    </row>
    <row r="134" spans="1:7" ht="12">
      <c r="A134" s="36"/>
      <c r="B134" s="36"/>
      <c r="C134" s="36"/>
      <c r="D134" s="36"/>
      <c r="E134" s="36"/>
      <c r="F134" s="36"/>
      <c r="G134" s="36"/>
    </row>
    <row r="135" spans="1:7" ht="12">
      <c r="A135" s="36"/>
      <c r="B135" s="36"/>
      <c r="C135" s="36"/>
      <c r="D135" s="36"/>
      <c r="E135" s="36"/>
      <c r="F135" s="36"/>
      <c r="G135" s="36"/>
    </row>
    <row r="136" spans="1:7" ht="12">
      <c r="A136" s="36"/>
      <c r="B136" s="36"/>
      <c r="C136" s="36"/>
      <c r="D136" s="36"/>
      <c r="E136" s="36"/>
      <c r="F136" s="36"/>
      <c r="G136" s="36"/>
    </row>
    <row r="137" spans="1:7" ht="12">
      <c r="A137" s="36"/>
      <c r="B137" s="36"/>
      <c r="C137" s="36"/>
      <c r="D137" s="36"/>
      <c r="E137" s="36"/>
      <c r="F137" s="36"/>
      <c r="G137" s="36"/>
    </row>
    <row r="138" spans="1:7" ht="12">
      <c r="A138" s="36"/>
      <c r="B138" s="36"/>
      <c r="C138" s="36"/>
      <c r="D138" s="36"/>
      <c r="E138" s="36"/>
      <c r="F138" s="36"/>
      <c r="G138" s="36"/>
    </row>
    <row r="139" spans="1:7" ht="12">
      <c r="A139" s="36"/>
      <c r="B139" s="36"/>
      <c r="C139" s="36"/>
      <c r="D139" s="36"/>
      <c r="E139" s="36"/>
      <c r="F139" s="36"/>
      <c r="G139" s="36"/>
    </row>
    <row r="140" spans="1:7" ht="12">
      <c r="A140" s="36"/>
      <c r="B140" s="36"/>
      <c r="C140" s="36"/>
      <c r="D140" s="36"/>
      <c r="E140" s="36"/>
      <c r="F140" s="36"/>
      <c r="G140" s="36"/>
    </row>
    <row r="141" spans="1:7" ht="12">
      <c r="A141" s="36"/>
      <c r="B141" s="36"/>
      <c r="C141" s="36"/>
      <c r="D141" s="36"/>
      <c r="E141" s="36"/>
      <c r="F141" s="36"/>
      <c r="G141" s="36"/>
    </row>
    <row r="142" spans="1:7" ht="12">
      <c r="A142" s="36"/>
      <c r="B142" s="36"/>
      <c r="C142" s="36"/>
      <c r="D142" s="36"/>
      <c r="E142" s="36"/>
      <c r="F142" s="36"/>
      <c r="G142" s="36"/>
    </row>
    <row r="143" spans="1:7" ht="12">
      <c r="A143" s="36"/>
      <c r="B143" s="36"/>
      <c r="C143" s="36"/>
      <c r="D143" s="36"/>
      <c r="E143" s="36"/>
      <c r="F143" s="36"/>
      <c r="G143" s="36"/>
    </row>
    <row r="144" spans="1:7" ht="12">
      <c r="A144" s="36"/>
      <c r="B144" s="36"/>
      <c r="C144" s="36"/>
      <c r="D144" s="36"/>
      <c r="E144" s="36"/>
      <c r="F144" s="36"/>
      <c r="G144" s="36"/>
    </row>
    <row r="145" spans="1:7" ht="12">
      <c r="A145" s="36"/>
      <c r="B145" s="36"/>
      <c r="C145" s="36"/>
      <c r="D145" s="36"/>
      <c r="E145" s="36"/>
      <c r="F145" s="36"/>
      <c r="G145" s="36"/>
    </row>
    <row r="146" spans="1:7" ht="12">
      <c r="A146" s="36"/>
      <c r="B146" s="36"/>
      <c r="C146" s="36"/>
      <c r="D146" s="36"/>
      <c r="E146" s="36"/>
      <c r="F146" s="36"/>
      <c r="G146" s="36"/>
    </row>
    <row r="147" spans="1:7" ht="12">
      <c r="A147" s="36"/>
      <c r="B147" s="36"/>
      <c r="C147" s="36"/>
      <c r="D147" s="36"/>
      <c r="E147" s="36"/>
      <c r="F147" s="36"/>
      <c r="G147" s="36"/>
    </row>
    <row r="148" spans="1:7" ht="12">
      <c r="A148" s="36"/>
      <c r="B148" s="36"/>
      <c r="C148" s="36"/>
      <c r="D148" s="36"/>
      <c r="E148" s="36"/>
      <c r="F148" s="36"/>
      <c r="G148" s="36"/>
    </row>
    <row r="149" spans="1:7" ht="12">
      <c r="A149" s="36"/>
      <c r="B149" s="36"/>
      <c r="C149" s="36"/>
      <c r="D149" s="36"/>
      <c r="E149" s="36"/>
      <c r="F149" s="36"/>
      <c r="G149" s="36"/>
    </row>
    <row r="150" spans="1:7" ht="12">
      <c r="A150" s="36"/>
      <c r="B150" s="36"/>
      <c r="C150" s="36"/>
      <c r="D150" s="36"/>
      <c r="E150" s="36"/>
      <c r="F150" s="36"/>
      <c r="G150" s="36"/>
    </row>
    <row r="151" spans="1:7" ht="12">
      <c r="A151" s="36"/>
      <c r="B151" s="36"/>
      <c r="C151" s="36"/>
      <c r="D151" s="36"/>
      <c r="E151" s="36"/>
      <c r="F151" s="36"/>
      <c r="G151" s="36"/>
    </row>
    <row r="152" spans="1:7" ht="12">
      <c r="A152" s="36"/>
      <c r="B152" s="36"/>
      <c r="C152" s="36"/>
      <c r="D152" s="36"/>
      <c r="E152" s="36"/>
      <c r="F152" s="36"/>
      <c r="G152" s="36"/>
    </row>
    <row r="153" spans="1:7" ht="12">
      <c r="A153" s="36"/>
      <c r="B153" s="36"/>
      <c r="C153" s="36"/>
      <c r="D153" s="36"/>
      <c r="E153" s="36"/>
      <c r="F153" s="36"/>
      <c r="G153" s="36"/>
    </row>
    <row r="154" spans="1:7" ht="12">
      <c r="A154" s="36"/>
      <c r="B154" s="36"/>
      <c r="C154" s="36"/>
      <c r="D154" s="36"/>
      <c r="E154" s="36"/>
      <c r="F154" s="36"/>
      <c r="G154" s="36"/>
    </row>
    <row r="155" spans="1:7" ht="12">
      <c r="A155" s="36"/>
      <c r="B155" s="36"/>
      <c r="C155" s="36"/>
      <c r="D155" s="36"/>
      <c r="E155" s="36"/>
      <c r="F155" s="36"/>
      <c r="G155" s="36"/>
    </row>
    <row r="156" spans="1:7" ht="12">
      <c r="A156" s="36"/>
      <c r="B156" s="36"/>
      <c r="C156" s="36"/>
      <c r="D156" s="36"/>
      <c r="E156" s="36"/>
      <c r="F156" s="36"/>
      <c r="G156" s="36"/>
    </row>
    <row r="157" spans="1:7" ht="12">
      <c r="A157" s="36"/>
      <c r="B157" s="36"/>
      <c r="C157" s="36"/>
      <c r="D157" s="36"/>
      <c r="E157" s="36"/>
      <c r="F157" s="36"/>
      <c r="G157" s="36"/>
    </row>
    <row r="158" spans="1:7" ht="12">
      <c r="A158" s="36"/>
      <c r="B158" s="36"/>
      <c r="C158" s="36"/>
      <c r="D158" s="36"/>
      <c r="E158" s="36"/>
      <c r="F158" s="36"/>
      <c r="G158" s="36"/>
    </row>
    <row r="159" spans="1:7" ht="12">
      <c r="A159" s="36"/>
      <c r="B159" s="36"/>
      <c r="C159" s="36"/>
      <c r="D159" s="36"/>
      <c r="E159" s="36"/>
      <c r="F159" s="36"/>
      <c r="G159" s="36"/>
    </row>
    <row r="160" spans="1:7" ht="12">
      <c r="A160" s="36"/>
      <c r="B160" s="36"/>
      <c r="C160" s="36"/>
      <c r="D160" s="36"/>
      <c r="E160" s="36"/>
      <c r="F160" s="36"/>
      <c r="G160" s="36"/>
    </row>
    <row r="161" spans="1:7" ht="12">
      <c r="A161" s="36"/>
      <c r="B161" s="36"/>
      <c r="C161" s="36"/>
      <c r="D161" s="36"/>
      <c r="E161" s="36"/>
      <c r="F161" s="36"/>
      <c r="G161" s="36"/>
    </row>
    <row r="162" spans="1:7" ht="12">
      <c r="A162" s="36"/>
      <c r="B162" s="36"/>
      <c r="C162" s="36"/>
      <c r="D162" s="36"/>
      <c r="E162" s="36"/>
      <c r="F162" s="36"/>
      <c r="G162" s="36"/>
    </row>
    <row r="163" spans="1:7" ht="12">
      <c r="A163" s="36"/>
      <c r="B163" s="36"/>
      <c r="C163" s="36"/>
      <c r="D163" s="36"/>
      <c r="E163" s="36"/>
      <c r="F163" s="36"/>
      <c r="G163" s="36"/>
    </row>
    <row r="164" spans="1:7" ht="12">
      <c r="A164" s="36"/>
      <c r="B164" s="36"/>
      <c r="C164" s="36"/>
      <c r="D164" s="36"/>
      <c r="E164" s="36"/>
      <c r="F164" s="36"/>
      <c r="G164" s="36"/>
    </row>
    <row r="165" spans="1:7" ht="12">
      <c r="A165" s="36"/>
      <c r="B165" s="36"/>
      <c r="C165" s="36"/>
      <c r="D165" s="36"/>
      <c r="E165" s="36"/>
      <c r="F165" s="36"/>
      <c r="G165" s="36"/>
    </row>
    <row r="166" spans="1:7" ht="12">
      <c r="A166" s="36"/>
      <c r="B166" s="36"/>
      <c r="C166" s="36"/>
      <c r="D166" s="36"/>
      <c r="E166" s="36"/>
      <c r="F166" s="36"/>
      <c r="G166" s="36"/>
    </row>
    <row r="167" spans="1:7" ht="12">
      <c r="A167" s="36"/>
      <c r="B167" s="36"/>
      <c r="C167" s="36"/>
      <c r="D167" s="36"/>
      <c r="E167" s="36"/>
      <c r="F167" s="36"/>
      <c r="G167" s="36"/>
    </row>
    <row r="168" spans="1:7" ht="12">
      <c r="A168" s="36"/>
      <c r="B168" s="36"/>
      <c r="C168" s="36"/>
      <c r="D168" s="36"/>
      <c r="E168" s="36"/>
      <c r="F168" s="36"/>
      <c r="G168" s="36"/>
    </row>
    <row r="169" spans="1:7" ht="12">
      <c r="A169" s="36"/>
      <c r="B169" s="36"/>
      <c r="C169" s="36"/>
      <c r="D169" s="36"/>
      <c r="E169" s="36"/>
      <c r="F169" s="36"/>
      <c r="G169" s="36"/>
    </row>
    <row r="170" spans="1:7" ht="12">
      <c r="A170" s="36"/>
      <c r="B170" s="36"/>
      <c r="C170" s="36"/>
      <c r="D170" s="36"/>
      <c r="E170" s="36"/>
      <c r="F170" s="36"/>
      <c r="G170" s="36"/>
    </row>
    <row r="171" spans="1:7" ht="12">
      <c r="A171" s="36"/>
      <c r="B171" s="36"/>
      <c r="C171" s="36"/>
      <c r="D171" s="36"/>
      <c r="E171" s="36"/>
      <c r="F171" s="36"/>
      <c r="G171" s="36"/>
    </row>
    <row r="172" spans="1:7" ht="12">
      <c r="A172" s="36"/>
      <c r="B172" s="36"/>
      <c r="C172" s="36"/>
      <c r="D172" s="36"/>
      <c r="E172" s="36"/>
      <c r="F172" s="36"/>
      <c r="G172" s="36"/>
    </row>
  </sheetData>
  <printOptions/>
  <pageMargins left="0.05" right="0.14" top="0.75" bottom="0.75" header="0.05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Zeros="0" zoomScale="81" zoomScaleNormal="81" workbookViewId="0" topLeftCell="A16">
      <selection activeCell="I36" sqref="I36"/>
    </sheetView>
  </sheetViews>
  <sheetFormatPr defaultColWidth="9.140625" defaultRowHeight="12"/>
  <cols>
    <col min="1" max="1" width="45.28125" style="0" customWidth="1"/>
    <col min="2" max="6" width="13.7109375" style="0" customWidth="1"/>
  </cols>
  <sheetData>
    <row r="1" spans="2:4" ht="21" customHeight="1">
      <c r="B1" s="278" t="s">
        <v>115</v>
      </c>
      <c r="D1" s="86"/>
    </row>
    <row r="2" ht="17.25" customHeight="1">
      <c r="D2" s="86"/>
    </row>
    <row r="3" spans="1:7" ht="12.75" customHeight="1">
      <c r="A3" s="74"/>
      <c r="B3" s="74"/>
      <c r="C3" s="87" t="s">
        <v>116</v>
      </c>
      <c r="D3" s="74"/>
      <c r="E3" s="74"/>
      <c r="F3" s="74"/>
      <c r="G3" s="7"/>
    </row>
    <row r="4" spans="1:6" ht="12">
      <c r="A4" s="18" t="s">
        <v>117</v>
      </c>
      <c r="B4" s="102"/>
      <c r="C4" s="103"/>
      <c r="D4" s="103"/>
      <c r="E4" s="103"/>
      <c r="F4" s="103"/>
    </row>
    <row r="5" spans="1:6" ht="12">
      <c r="A5" s="85" t="s">
        <v>118</v>
      </c>
      <c r="B5" s="262">
        <v>155500</v>
      </c>
      <c r="C5" s="263">
        <v>152927</v>
      </c>
      <c r="D5" s="263">
        <v>150100</v>
      </c>
      <c r="E5" s="263">
        <v>146945</v>
      </c>
      <c r="F5" s="263">
        <v>140200</v>
      </c>
    </row>
    <row r="6" spans="1:6" ht="12">
      <c r="A6" t="s">
        <v>233</v>
      </c>
      <c r="B6" s="262">
        <f>FV(CashFlows!D13/CashFlows!D15,13-MONTH(CashFlows!F15),CashFlows!D16,-CashFlows!D12)</f>
        <v>0</v>
      </c>
      <c r="C6" s="263">
        <v>30000</v>
      </c>
      <c r="D6" s="263">
        <v>14870</v>
      </c>
      <c r="E6" s="263">
        <v>7350</v>
      </c>
      <c r="F6" s="263">
        <v>7010</v>
      </c>
    </row>
    <row r="7" spans="1:6" ht="12.75">
      <c r="A7" t="s">
        <v>119</v>
      </c>
      <c r="B7" s="105"/>
      <c r="C7" s="104">
        <v>182927</v>
      </c>
      <c r="D7" s="104">
        <f>+D5+D6</f>
        <v>164970</v>
      </c>
      <c r="E7" s="104">
        <f>+E5+E6</f>
        <v>154295</v>
      </c>
      <c r="F7" s="104">
        <f>+F5+F6</f>
        <v>147210</v>
      </c>
    </row>
    <row r="8" spans="1:7" ht="12">
      <c r="A8" s="7"/>
      <c r="B8" s="7"/>
      <c r="C8" s="7"/>
      <c r="D8" s="7"/>
      <c r="E8" s="7"/>
      <c r="F8" s="7"/>
      <c r="G8" s="7"/>
    </row>
    <row r="9" spans="1:7" ht="15">
      <c r="A9" s="74"/>
      <c r="B9" s="88"/>
      <c r="C9" s="89" t="s">
        <v>120</v>
      </c>
      <c r="D9" s="88"/>
      <c r="E9" s="88"/>
      <c r="F9" s="88"/>
      <c r="G9" s="7"/>
    </row>
    <row r="10" spans="2:6" ht="12">
      <c r="B10" s="28"/>
      <c r="C10" s="25"/>
      <c r="D10" s="28"/>
      <c r="E10" s="28"/>
      <c r="F10" s="28"/>
    </row>
    <row r="11" spans="1:6" ht="12.75">
      <c r="A11" t="s">
        <v>121</v>
      </c>
      <c r="B11" s="100">
        <f>+NOI_Yr_6/B12</f>
        <v>443357.4475350001</v>
      </c>
      <c r="C11" s="205"/>
      <c r="D11" s="100">
        <f>+NOI_Yr_6/D12</f>
        <v>506694.2257542858</v>
      </c>
      <c r="E11" s="212"/>
      <c r="F11" s="100">
        <f>+NOI_Yr_6/F12</f>
        <v>591143.2633800001</v>
      </c>
    </row>
    <row r="12" spans="1:6" ht="12.75">
      <c r="A12" s="2"/>
      <c r="B12" s="202">
        <f>Cap_rate_used_in_Sale_1</f>
        <v>0.08</v>
      </c>
      <c r="C12" s="206"/>
      <c r="D12" s="202">
        <f>Cap_rate_used_in_Sale_2</f>
        <v>0.07</v>
      </c>
      <c r="E12" s="206"/>
      <c r="F12" s="202">
        <f>Cap_rate_used_in_Sale_3</f>
        <v>0.06</v>
      </c>
    </row>
    <row r="13" spans="2:6" ht="21" customHeight="1">
      <c r="B13" s="203" t="s">
        <v>122</v>
      </c>
      <c r="C13" s="207"/>
      <c r="D13" s="203" t="s">
        <v>122</v>
      </c>
      <c r="E13" s="207"/>
      <c r="F13" s="203" t="s">
        <v>122</v>
      </c>
    </row>
    <row r="14" spans="1:6" ht="18" customHeight="1">
      <c r="A14" t="s">
        <v>123</v>
      </c>
      <c r="B14" s="101"/>
      <c r="C14" s="208"/>
      <c r="D14" s="101"/>
      <c r="E14" s="208"/>
      <c r="F14" s="101"/>
    </row>
    <row r="15" spans="1:6" ht="12.75">
      <c r="A15" s="85" t="s">
        <v>124</v>
      </c>
      <c r="B15" s="100">
        <f>Purchase_Price</f>
        <v>0</v>
      </c>
      <c r="C15" s="209"/>
      <c r="D15" s="100">
        <f>Purchase_Price</f>
        <v>0</v>
      </c>
      <c r="E15" s="209"/>
      <c r="F15" s="100">
        <f>Purchase_Price</f>
        <v>0</v>
      </c>
    </row>
    <row r="16" spans="1:6" ht="12.75">
      <c r="A16" s="85" t="s">
        <v>125</v>
      </c>
      <c r="B16" s="204"/>
      <c r="C16" s="209"/>
      <c r="D16" s="204"/>
      <c r="E16" s="209"/>
      <c r="F16" s="204"/>
    </row>
    <row r="17" spans="1:6" ht="12.75">
      <c r="A17" s="85" t="s">
        <v>126</v>
      </c>
      <c r="B17" s="204"/>
      <c r="C17" s="209"/>
      <c r="D17" s="204"/>
      <c r="E17" s="209"/>
      <c r="F17" s="204"/>
    </row>
    <row r="18" spans="1:6" ht="12.75">
      <c r="A18" s="85" t="s">
        <v>127</v>
      </c>
      <c r="B18" s="204"/>
      <c r="C18" s="209"/>
      <c r="D18" s="204"/>
      <c r="E18" s="209"/>
      <c r="F18" s="204"/>
    </row>
    <row r="19" spans="1:6" ht="12.75">
      <c r="A19" s="85" t="s">
        <v>128</v>
      </c>
      <c r="B19" s="204">
        <f>+B15+B16-B17-B18</f>
        <v>0</v>
      </c>
      <c r="C19" s="205"/>
      <c r="D19" s="204">
        <f>+D15+D16-D17-D18</f>
        <v>0</v>
      </c>
      <c r="E19" s="205"/>
      <c r="F19" s="204">
        <f>+F15+F16-F17-F18</f>
        <v>0</v>
      </c>
    </row>
    <row r="20" spans="1:6" ht="18" customHeight="1">
      <c r="A20" t="s">
        <v>129</v>
      </c>
      <c r="B20" s="216"/>
      <c r="C20" s="208"/>
      <c r="D20" s="216"/>
      <c r="E20" s="208"/>
      <c r="F20" s="216"/>
    </row>
    <row r="21" spans="1:6" ht="12.75">
      <c r="A21" s="85" t="s">
        <v>130</v>
      </c>
      <c r="B21" s="204">
        <f>+B17</f>
        <v>0</v>
      </c>
      <c r="C21" s="209"/>
      <c r="D21" s="204">
        <f>+D17</f>
        <v>0</v>
      </c>
      <c r="E21" s="209"/>
      <c r="F21" s="204">
        <f>+F17</f>
        <v>0</v>
      </c>
    </row>
    <row r="22" spans="1:6" ht="12.75">
      <c r="A22" s="85" t="s">
        <v>131</v>
      </c>
      <c r="B22" s="238">
        <f>(4+(12.5-Month_Placed_in_Svc)/12)*Value_Improvements_Real/Useful_Life_Real</f>
        <v>0</v>
      </c>
      <c r="C22" s="209"/>
      <c r="D22" s="238">
        <f>(4+(12.5-Month_Placed_in_Svc)/12)*Value_Improvements_Real/Useful_Life_Real</f>
        <v>0</v>
      </c>
      <c r="E22" s="209"/>
      <c r="F22" s="238">
        <f>(4+(12.5-Month_Placed_in_Svc)/12)*Value_Improvements_Real/Useful_Life_Real</f>
        <v>0</v>
      </c>
    </row>
    <row r="23" spans="1:6" ht="12.75">
      <c r="A23" s="85" t="s">
        <v>132</v>
      </c>
      <c r="B23" s="204">
        <f>+B21-B22</f>
        <v>0</v>
      </c>
      <c r="C23" s="205"/>
      <c r="D23" s="204">
        <f>+D21-D22</f>
        <v>0</v>
      </c>
      <c r="E23" s="205"/>
      <c r="F23" s="204">
        <f>+F21-F22</f>
        <v>0</v>
      </c>
    </row>
    <row r="24" spans="1:6" ht="18" customHeight="1">
      <c r="A24" s="85" t="s">
        <v>133</v>
      </c>
      <c r="B24" s="216"/>
      <c r="C24" s="208"/>
      <c r="D24" s="216"/>
      <c r="E24" s="208"/>
      <c r="F24" s="216"/>
    </row>
    <row r="25" spans="1:6" ht="12.75">
      <c r="A25" s="85" t="s">
        <v>134</v>
      </c>
      <c r="B25" s="204">
        <f>+B11</f>
        <v>443357.4475350001</v>
      </c>
      <c r="C25" s="209"/>
      <c r="D25" s="204">
        <f>+D11</f>
        <v>506694.2257542858</v>
      </c>
      <c r="E25" s="209"/>
      <c r="F25" s="204">
        <f>+F11</f>
        <v>591143.2633800001</v>
      </c>
    </row>
    <row r="26" spans="1:6" ht="12.75">
      <c r="A26" s="85" t="s">
        <v>135</v>
      </c>
      <c r="B26" s="204">
        <f>+B25*Expenses_of_Sale</f>
        <v>22167.872376750005</v>
      </c>
      <c r="C26" s="210"/>
      <c r="D26" s="204">
        <f>+D25*Expenses_of_Sale</f>
        <v>25334.711287714294</v>
      </c>
      <c r="E26" s="209"/>
      <c r="F26" s="204">
        <f>+F25*Expenses_of_Sale</f>
        <v>29557.163169000007</v>
      </c>
    </row>
    <row r="27" spans="1:6" ht="12.75">
      <c r="A27" s="85" t="s">
        <v>136</v>
      </c>
      <c r="B27" s="204">
        <f>+B19</f>
        <v>0</v>
      </c>
      <c r="C27" s="205"/>
      <c r="D27" s="204">
        <f>+D19</f>
        <v>0</v>
      </c>
      <c r="E27" s="205"/>
      <c r="F27" s="204">
        <f>+F19</f>
        <v>0</v>
      </c>
    </row>
    <row r="28" spans="1:6" ht="12.75">
      <c r="A28" s="85" t="s">
        <v>137</v>
      </c>
      <c r="B28" s="204"/>
      <c r="C28" s="209"/>
      <c r="D28" s="204"/>
      <c r="E28" s="209"/>
      <c r="F28" s="204"/>
    </row>
    <row r="29" spans="1:6" ht="12.75">
      <c r="A29" s="85" t="s">
        <v>138</v>
      </c>
      <c r="B29" s="204">
        <f>+B25-B26-B27-B28</f>
        <v>421189.5751582501</v>
      </c>
      <c r="C29" s="205"/>
      <c r="D29" s="204">
        <f>+D25-D26-D27-D28</f>
        <v>481359.5144665715</v>
      </c>
      <c r="E29" s="205"/>
      <c r="F29" s="204">
        <f>+F25-F26-F27-F28</f>
        <v>561586.1002110001</v>
      </c>
    </row>
    <row r="30" spans="1:6" ht="12.75">
      <c r="A30" s="85" t="s">
        <v>139</v>
      </c>
      <c r="B30" s="204">
        <f>+B23</f>
        <v>0</v>
      </c>
      <c r="C30" s="205"/>
      <c r="D30" s="204">
        <f>+D23</f>
        <v>0</v>
      </c>
      <c r="E30" s="205"/>
      <c r="F30" s="204">
        <f>+F23</f>
        <v>0</v>
      </c>
    </row>
    <row r="31" spans="1:6" ht="12.75">
      <c r="A31" s="85" t="s">
        <v>140</v>
      </c>
      <c r="B31" s="204"/>
      <c r="C31" s="209"/>
      <c r="D31" s="204"/>
      <c r="E31" s="209"/>
      <c r="F31" s="204"/>
    </row>
    <row r="32" spans="1:6" ht="12.75">
      <c r="A32" s="85" t="s">
        <v>141</v>
      </c>
      <c r="B32" s="204">
        <f>+B29-B30-B31</f>
        <v>421189.5751582501</v>
      </c>
      <c r="C32" s="205"/>
      <c r="D32" s="204">
        <f>+D29-D30-D31</f>
        <v>481359.5144665715</v>
      </c>
      <c r="E32" s="205"/>
      <c r="F32" s="204">
        <f>+F29-F30-F31</f>
        <v>561586.1002110001</v>
      </c>
    </row>
    <row r="33" spans="1:6" ht="12.75">
      <c r="A33" s="85" t="s">
        <v>142</v>
      </c>
      <c r="B33" s="238">
        <f>IF(B32&lt;0,0,IF(B22&gt;B32,B32,B22))</f>
        <v>0</v>
      </c>
      <c r="C33" s="209"/>
      <c r="D33" s="238">
        <f>IF(D32&lt;0,0,IF(D22&gt;D32,D32,D22))</f>
        <v>0</v>
      </c>
      <c r="E33" s="209"/>
      <c r="F33" s="238">
        <f>IF(F32&lt;0,0,IF(F22&gt;F32,F32,F22))</f>
        <v>0</v>
      </c>
    </row>
    <row r="34" spans="1:6" ht="12.75">
      <c r="A34" s="85" t="s">
        <v>143</v>
      </c>
      <c r="B34" s="204">
        <f>+B32-B33</f>
        <v>421189.5751582501</v>
      </c>
      <c r="C34" s="209"/>
      <c r="D34" s="204">
        <f>+D32-D33</f>
        <v>481359.5144665715</v>
      </c>
      <c r="E34" s="209"/>
      <c r="F34" s="204">
        <f>+F32-F33</f>
        <v>561586.1002110001</v>
      </c>
    </row>
    <row r="35" spans="1:6" ht="18" customHeight="1">
      <c r="A35" t="s">
        <v>144</v>
      </c>
      <c r="B35" s="216"/>
      <c r="C35" s="209"/>
      <c r="D35" s="216"/>
      <c r="E35" s="209"/>
      <c r="F35" s="216"/>
    </row>
    <row r="36" spans="1:6" ht="12.75">
      <c r="A36" s="85" t="s">
        <v>145</v>
      </c>
      <c r="B36" s="204"/>
      <c r="C36" s="205"/>
      <c r="D36" s="204">
        <f>+D23</f>
        <v>0</v>
      </c>
      <c r="E36" s="205"/>
      <c r="F36" s="204">
        <f>+F23</f>
        <v>0</v>
      </c>
    </row>
    <row r="37" spans="1:6" ht="12.75">
      <c r="A37" s="85" t="s">
        <v>146</v>
      </c>
      <c r="B37" s="204">
        <v>8000</v>
      </c>
      <c r="C37" s="209"/>
      <c r="D37" s="204"/>
      <c r="E37" s="209"/>
      <c r="F37" s="204"/>
    </row>
    <row r="38" spans="1:6" ht="12.75">
      <c r="A38" s="85" t="s">
        <v>147</v>
      </c>
      <c r="B38" s="204">
        <f>+B36-B37</f>
        <v>-8000</v>
      </c>
      <c r="C38" s="205"/>
      <c r="D38" s="204">
        <f>+D36-D37</f>
        <v>0</v>
      </c>
      <c r="E38" s="205"/>
      <c r="F38" s="204">
        <f>+F36-F37</f>
        <v>0</v>
      </c>
    </row>
    <row r="39" spans="1:16" ht="18" customHeight="1">
      <c r="A39" t="s">
        <v>148</v>
      </c>
      <c r="B39" s="216"/>
      <c r="C39" s="209"/>
      <c r="D39" s="216"/>
      <c r="E39" s="209"/>
      <c r="F39" s="216"/>
      <c r="H39" s="7"/>
      <c r="I39" s="274"/>
      <c r="J39" s="205"/>
      <c r="K39" s="274"/>
      <c r="L39" s="205"/>
      <c r="M39" s="274"/>
      <c r="N39" s="7"/>
      <c r="O39" s="7"/>
      <c r="P39" s="7"/>
    </row>
    <row r="40" spans="1:16" ht="12.75">
      <c r="A40" s="85" t="s">
        <v>149</v>
      </c>
      <c r="B40" s="204">
        <f>B11</f>
        <v>443357.4475350001</v>
      </c>
      <c r="C40" s="187"/>
      <c r="D40" s="204">
        <f>D11</f>
        <v>506694.2257542858</v>
      </c>
      <c r="E40" s="187"/>
      <c r="F40" s="204">
        <f>F11</f>
        <v>591143.2633800001</v>
      </c>
      <c r="H40" s="276"/>
      <c r="I40" s="274"/>
      <c r="J40" s="205"/>
      <c r="K40" s="274"/>
      <c r="L40" s="205"/>
      <c r="M40" s="274"/>
      <c r="N40" s="7"/>
      <c r="O40" s="7"/>
      <c r="P40" s="7"/>
    </row>
    <row r="41" spans="1:16" ht="12.75">
      <c r="A41" s="275" t="s">
        <v>150</v>
      </c>
      <c r="B41" s="204">
        <f>B26</f>
        <v>22167.872376750005</v>
      </c>
      <c r="C41" s="279"/>
      <c r="D41" s="204">
        <f>D26</f>
        <v>25334.711287714294</v>
      </c>
      <c r="E41" s="279"/>
      <c r="F41" s="204">
        <f>F26</f>
        <v>29557.163169000007</v>
      </c>
      <c r="H41" s="276"/>
      <c r="I41" s="277"/>
      <c r="J41" s="205"/>
      <c r="K41" s="277"/>
      <c r="L41" s="205"/>
      <c r="M41" s="277"/>
      <c r="N41" s="7"/>
      <c r="O41" s="7"/>
      <c r="P41" s="7"/>
    </row>
    <row r="42" spans="1:16" ht="12.75">
      <c r="A42" s="275" t="s">
        <v>151</v>
      </c>
      <c r="B42" s="204"/>
      <c r="C42" s="187"/>
      <c r="D42" s="204"/>
      <c r="E42" s="187"/>
      <c r="F42" s="204"/>
      <c r="H42" s="276"/>
      <c r="I42" s="274"/>
      <c r="J42" s="205"/>
      <c r="K42" s="274"/>
      <c r="L42" s="187"/>
      <c r="M42" s="274"/>
      <c r="N42" s="7"/>
      <c r="O42" s="7"/>
      <c r="P42" s="7"/>
    </row>
    <row r="43" spans="1:16" ht="12.75">
      <c r="A43" s="275" t="s">
        <v>152</v>
      </c>
      <c r="B43" s="204">
        <v>153000</v>
      </c>
      <c r="C43" s="279"/>
      <c r="D43" s="204">
        <v>150000</v>
      </c>
      <c r="E43" s="279"/>
      <c r="F43" s="204">
        <v>145000</v>
      </c>
      <c r="H43" s="276"/>
      <c r="I43" s="277"/>
      <c r="J43" s="205"/>
      <c r="K43" s="277"/>
      <c r="L43" s="205"/>
      <c r="M43" s="277"/>
      <c r="N43" s="7"/>
      <c r="O43" s="7"/>
      <c r="P43" s="7"/>
    </row>
    <row r="44" spans="1:16" ht="12.75">
      <c r="A44" t="s">
        <v>153</v>
      </c>
      <c r="B44" s="204">
        <f>B40-B41-B42-B43</f>
        <v>268189.5751582501</v>
      </c>
      <c r="C44" s="187"/>
      <c r="D44" s="204">
        <f>D40-D41-D42-D43</f>
        <v>331359.5144665715</v>
      </c>
      <c r="E44" s="187"/>
      <c r="F44" s="204">
        <f>F40-F41-F42-F43</f>
        <v>416586.10021100007</v>
      </c>
      <c r="H44" s="276"/>
      <c r="I44" s="274"/>
      <c r="J44" s="205"/>
      <c r="K44" s="274"/>
      <c r="L44" s="205"/>
      <c r="M44" s="274"/>
      <c r="N44" s="7"/>
      <c r="O44" s="7"/>
      <c r="P44" s="7"/>
    </row>
    <row r="45" spans="1:6" ht="12.75">
      <c r="A45" t="str">
        <f>"27  -Tax (Savings) : Ordinary Income at "&amp;TEXT(Assumptions!B1,"00%")&amp;" ( Line 21)"</f>
        <v>27  -Tax (Savings) : Ordinary Income at 36% ( Line 21)</v>
      </c>
      <c r="B45" s="204">
        <f>B38*Ordinary_Income_Tax_Bracket</f>
        <v>-2880</v>
      </c>
      <c r="C45" s="187"/>
      <c r="D45" s="204">
        <f>D38*Ordinary_Income_Tax_Bracket</f>
        <v>0</v>
      </c>
      <c r="E45" s="187"/>
      <c r="F45" s="204">
        <f>F38*Ordinary_Income_Tax_Bracket</f>
        <v>0</v>
      </c>
    </row>
    <row r="46" spans="1:6" ht="12.75">
      <c r="A46" t="str">
        <f>"28  -Tax :  Straight  Line  Recapture  at  "&amp;TEXT(Assumptions!B3,"00%")&amp;"  (Line 17)"</f>
        <v>28  -Tax :  Straight  Line  Recapture  at  25%  (Line 17)</v>
      </c>
      <c r="B46" s="204">
        <f>B33*Assumptions!$B$3</f>
        <v>0</v>
      </c>
      <c r="C46" s="187"/>
      <c r="D46" s="204">
        <f>D33*Assumptions!$B$3</f>
        <v>0</v>
      </c>
      <c r="E46" s="187"/>
      <c r="F46" s="204">
        <f>F33*Assumptions!$B$3</f>
        <v>0</v>
      </c>
    </row>
    <row r="47" spans="1:6" ht="12.75">
      <c r="A47" s="85" t="str">
        <f>"29  -Tax on Capital Gains  at  "&amp;TEXT(Assumptions!B2,"00%")&amp;" (Line 18)"</f>
        <v>29  -Tax on Capital Gains  at  15% (Line 18)</v>
      </c>
      <c r="B47" s="204">
        <f>B34*Capital_Gain_Max_Tax_Rate</f>
        <v>63178.43627373751</v>
      </c>
      <c r="C47" s="187"/>
      <c r="D47" s="204">
        <f>D34*Capital_Gain_Max_Tax_Rate</f>
        <v>72203.92716998572</v>
      </c>
      <c r="E47" s="187"/>
      <c r="F47" s="204">
        <f>F34*Capital_Gain_Max_Tax_Rate</f>
        <v>84237.91503165</v>
      </c>
    </row>
    <row r="48" spans="1:6" ht="12.75">
      <c r="A48" t="s">
        <v>154</v>
      </c>
      <c r="B48" s="100">
        <f>SPBT_1-B45-B46-B47</f>
        <v>207891.1388845126</v>
      </c>
      <c r="C48" s="205"/>
      <c r="D48" s="100">
        <f>D44-D45-D46-D47</f>
        <v>259155.58729658579</v>
      </c>
      <c r="E48" s="205"/>
      <c r="F48" s="100">
        <f>F44-F45-F46-F47</f>
        <v>332348.1851793501</v>
      </c>
    </row>
    <row r="49" spans="1:7" ht="12">
      <c r="A49" s="90"/>
      <c r="B49" s="90"/>
      <c r="C49" s="211"/>
      <c r="D49" s="90"/>
      <c r="E49" s="211"/>
      <c r="F49" s="90"/>
      <c r="G49" s="7"/>
    </row>
    <row r="50" spans="1:6" ht="12">
      <c r="A50" s="60" t="str">
        <f>"Copyright"&amp;CHAR(169)&amp;" 1997 by the Commercial Investment Real Estate Institute        "</f>
        <v>Copyright© 1997 by the Commercial Investment Real Estate Institute        </v>
      </c>
      <c r="B50" s="254"/>
      <c r="C50" s="134"/>
      <c r="D50" s="48"/>
      <c r="E50" s="134"/>
      <c r="F50" s="258"/>
    </row>
    <row r="51" spans="1:6" ht="12">
      <c r="A51" s="257" t="s">
        <v>114</v>
      </c>
      <c r="B51" s="259"/>
      <c r="C51" s="134"/>
      <c r="D51" s="48"/>
      <c r="E51" s="134"/>
      <c r="F51" s="260"/>
    </row>
  </sheetData>
  <printOptions/>
  <pageMargins left="0.31" right="0.11" top="0.41" bottom="0.0984251968503937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showGridLines="0" showRowColHeaders="0" showZeros="0" showOutlineSymbols="0" zoomScale="86" zoomScaleNormal="86" workbookViewId="0" topLeftCell="A1">
      <selection activeCell="N17" sqref="N17"/>
    </sheetView>
  </sheetViews>
  <sheetFormatPr defaultColWidth="9.140625" defaultRowHeight="12"/>
  <cols>
    <col min="1" max="1" width="4.7109375" style="0" customWidth="1"/>
    <col min="2" max="2" width="3.7109375" style="0" customWidth="1"/>
    <col min="4" max="4" width="15.7109375" style="0" customWidth="1"/>
    <col min="7" max="7" width="15.7109375" style="0" customWidth="1"/>
    <col min="10" max="10" width="15.7109375" style="0" customWidth="1"/>
    <col min="11" max="11" width="4.7109375" style="0" customWidth="1"/>
  </cols>
  <sheetData>
    <row r="2" spans="1:11" ht="14.25" thickBot="1">
      <c r="A2" s="126" t="s">
        <v>155</v>
      </c>
      <c r="C2" s="113"/>
      <c r="D2" s="113"/>
      <c r="E2" s="113"/>
      <c r="F2" s="249" t="s">
        <v>156</v>
      </c>
      <c r="G2" s="250"/>
      <c r="H2" s="113"/>
      <c r="I2" s="113"/>
      <c r="J2" s="113"/>
      <c r="K2" s="123" t="s">
        <v>157</v>
      </c>
    </row>
    <row r="3" spans="1:11" ht="14.25" thickTop="1">
      <c r="A3" s="126" t="s">
        <v>158</v>
      </c>
      <c r="C3" s="114" t="s">
        <v>159</v>
      </c>
      <c r="D3" s="48"/>
      <c r="F3" s="48" t="s">
        <v>160</v>
      </c>
      <c r="G3" s="48"/>
      <c r="I3" s="48" t="s">
        <v>161</v>
      </c>
      <c r="J3" s="115"/>
      <c r="K3" s="123" t="s">
        <v>155</v>
      </c>
    </row>
    <row r="4" spans="1:11" ht="12" customHeight="1" thickBot="1">
      <c r="A4" s="126" t="s">
        <v>162</v>
      </c>
      <c r="C4" s="116" t="s">
        <v>163</v>
      </c>
      <c r="D4" s="112" t="s">
        <v>164</v>
      </c>
      <c r="E4" s="7"/>
      <c r="F4" s="112" t="s">
        <v>163</v>
      </c>
      <c r="G4" s="112" t="s">
        <v>164</v>
      </c>
      <c r="I4" s="112" t="s">
        <v>163</v>
      </c>
      <c r="J4" s="117" t="s">
        <v>164</v>
      </c>
      <c r="K4" s="123" t="s">
        <v>165</v>
      </c>
    </row>
    <row r="5" spans="1:11" ht="12.75">
      <c r="A5" s="126" t="s">
        <v>165</v>
      </c>
      <c r="C5" s="118">
        <v>0</v>
      </c>
      <c r="D5" s="111">
        <f>-Down_Payment-Loan_Points-Acquisition_Costs</f>
        <v>0</v>
      </c>
      <c r="E5" s="285"/>
      <c r="F5" s="110">
        <v>0</v>
      </c>
      <c r="G5" s="111">
        <f>-Down_Payment-Loan_Points-Acquisition_Costs</f>
        <v>0</v>
      </c>
      <c r="I5" s="110">
        <v>0</v>
      </c>
      <c r="J5" s="111">
        <f>-Down_Payment-Loan_Points-Acquisition_Costs</f>
        <v>0</v>
      </c>
      <c r="K5" s="123" t="s">
        <v>166</v>
      </c>
    </row>
    <row r="6" spans="1:11" ht="12" customHeight="1">
      <c r="A6" s="126" t="s">
        <v>166</v>
      </c>
      <c r="C6" s="119">
        <v>1</v>
      </c>
      <c r="D6" s="108">
        <f>CFBT_1</f>
        <v>9179</v>
      </c>
      <c r="E6" s="106"/>
      <c r="F6" s="109">
        <v>1</v>
      </c>
      <c r="G6" s="108">
        <f>CFBT_1</f>
        <v>9179</v>
      </c>
      <c r="I6" s="109">
        <v>1</v>
      </c>
      <c r="J6" s="120">
        <f>CFBT_1</f>
        <v>9179</v>
      </c>
      <c r="K6" s="123" t="s">
        <v>158</v>
      </c>
    </row>
    <row r="7" spans="1:11" ht="12" customHeight="1">
      <c r="A7" s="126" t="s">
        <v>158</v>
      </c>
      <c r="C7" s="119">
        <v>2</v>
      </c>
      <c r="D7" s="108">
        <f>CFBT_2</f>
        <v>14621.5</v>
      </c>
      <c r="E7" s="106"/>
      <c r="F7" s="109">
        <v>2</v>
      </c>
      <c r="G7" s="108">
        <f>CFBT_2</f>
        <v>14621.5</v>
      </c>
      <c r="I7" s="109">
        <v>2</v>
      </c>
      <c r="J7" s="120">
        <f>CFBT_2</f>
        <v>14621.5</v>
      </c>
      <c r="K7" s="123" t="s">
        <v>155</v>
      </c>
    </row>
    <row r="8" spans="1:11" ht="12" customHeight="1">
      <c r="A8" s="126"/>
      <c r="C8" s="119">
        <v>3</v>
      </c>
      <c r="D8" s="108">
        <f>CFBT_3</f>
        <v>15276.849999999999</v>
      </c>
      <c r="E8" s="106"/>
      <c r="F8" s="109">
        <v>3</v>
      </c>
      <c r="G8" s="108">
        <f>CFBT_3</f>
        <v>15276.849999999999</v>
      </c>
      <c r="I8" s="109">
        <v>3</v>
      </c>
      <c r="J8" s="120">
        <f>CFBT_3</f>
        <v>15276.849999999999</v>
      </c>
      <c r="K8" s="123" t="s">
        <v>167</v>
      </c>
    </row>
    <row r="9" spans="1:11" ht="12" customHeight="1">
      <c r="A9" s="126" t="s">
        <v>168</v>
      </c>
      <c r="C9" s="119">
        <v>4</v>
      </c>
      <c r="D9" s="108">
        <f>CFBT_4</f>
        <v>15945.307</v>
      </c>
      <c r="E9" s="106"/>
      <c r="F9" s="109">
        <v>4</v>
      </c>
      <c r="G9" s="108">
        <f>CFBT_4</f>
        <v>15945.307</v>
      </c>
      <c r="I9" s="109">
        <v>4</v>
      </c>
      <c r="J9" s="120">
        <f>CFBT_4</f>
        <v>15945.307</v>
      </c>
      <c r="K9" s="123" t="s">
        <v>169</v>
      </c>
    </row>
    <row r="10" spans="1:11" ht="12" customHeight="1">
      <c r="A10" s="126" t="s">
        <v>170</v>
      </c>
      <c r="C10" s="119">
        <v>5</v>
      </c>
      <c r="D10" s="108">
        <f>CFBT_5+Sales!B44</f>
        <v>284816.7082982501</v>
      </c>
      <c r="E10" s="106"/>
      <c r="F10" s="109">
        <v>5</v>
      </c>
      <c r="G10" s="108">
        <f>CFBT_5+Sales!D44</f>
        <v>347986.6476065715</v>
      </c>
      <c r="I10" s="109">
        <v>5</v>
      </c>
      <c r="J10" s="120">
        <f>CFBT_5+Sales!F44</f>
        <v>433213.23335100006</v>
      </c>
      <c r="K10" s="123" t="s">
        <v>1</v>
      </c>
    </row>
    <row r="11" spans="1:11" ht="12" customHeight="1">
      <c r="A11" s="126"/>
      <c r="C11" s="121" t="s">
        <v>171</v>
      </c>
      <c r="D11" s="286" t="e">
        <f>IRR(D5:D10)</f>
        <v>#NUM!</v>
      </c>
      <c r="E11" s="2"/>
      <c r="F11" s="122" t="s">
        <v>171</v>
      </c>
      <c r="G11" s="215" t="e">
        <f>IRR(G5:G10)</f>
        <v>#NUM!</v>
      </c>
      <c r="H11" s="122"/>
      <c r="I11" s="122" t="s">
        <v>171</v>
      </c>
      <c r="J11" s="215" t="e">
        <f>IRR(J5:J10)</f>
        <v>#NUM!</v>
      </c>
      <c r="K11" s="123" t="s">
        <v>158</v>
      </c>
    </row>
    <row r="12" spans="1:11" ht="12" customHeight="1">
      <c r="A12" s="126"/>
      <c r="C12" s="247"/>
      <c r="D12" s="248"/>
      <c r="E12" s="7"/>
      <c r="F12" s="247"/>
      <c r="G12" s="248"/>
      <c r="H12" s="247"/>
      <c r="I12" s="247"/>
      <c r="J12" s="248"/>
      <c r="K12" s="123"/>
    </row>
    <row r="13" spans="1:11" ht="12" customHeight="1">
      <c r="A13" s="126" t="s">
        <v>172</v>
      </c>
      <c r="K13" s="123" t="s">
        <v>167</v>
      </c>
    </row>
    <row r="14" spans="1:11" ht="12" customHeight="1" thickBot="1">
      <c r="A14" s="126" t="s">
        <v>166</v>
      </c>
      <c r="C14" s="113"/>
      <c r="D14" s="113"/>
      <c r="E14" s="113"/>
      <c r="F14" s="249" t="s">
        <v>173</v>
      </c>
      <c r="G14" s="250"/>
      <c r="H14" s="113"/>
      <c r="I14" s="113"/>
      <c r="J14" s="113"/>
      <c r="K14" s="123" t="s">
        <v>165</v>
      </c>
    </row>
    <row r="15" spans="1:11" ht="12" customHeight="1" thickTop="1">
      <c r="A15" s="126" t="s">
        <v>165</v>
      </c>
      <c r="C15" s="114" t="s">
        <v>159</v>
      </c>
      <c r="D15" s="48"/>
      <c r="F15" s="48" t="s">
        <v>160</v>
      </c>
      <c r="G15" s="48"/>
      <c r="I15" s="48" t="s">
        <v>161</v>
      </c>
      <c r="J15" s="115"/>
      <c r="K15" s="123" t="s">
        <v>166</v>
      </c>
    </row>
    <row r="16" spans="1:11" ht="12" customHeight="1" thickBot="1">
      <c r="A16" s="126" t="s">
        <v>167</v>
      </c>
      <c r="C16" s="116" t="s">
        <v>163</v>
      </c>
      <c r="D16" s="112" t="s">
        <v>164</v>
      </c>
      <c r="E16" s="7"/>
      <c r="F16" s="112" t="s">
        <v>163</v>
      </c>
      <c r="G16" s="112" t="s">
        <v>164</v>
      </c>
      <c r="I16" s="112" t="s">
        <v>163</v>
      </c>
      <c r="J16" s="117" t="s">
        <v>164</v>
      </c>
      <c r="K16" s="123" t="s">
        <v>172</v>
      </c>
    </row>
    <row r="17" spans="1:11" ht="12" customHeight="1">
      <c r="A17" s="126" t="s">
        <v>158</v>
      </c>
      <c r="C17" s="118">
        <v>0</v>
      </c>
      <c r="D17" s="111">
        <f>-Down_Payment-Loan_Points-Acquisition_Costs</f>
        <v>0</v>
      </c>
      <c r="E17" s="221"/>
      <c r="F17" s="110">
        <v>0</v>
      </c>
      <c r="G17" s="111">
        <f>-Down_Payment-Loan_Points-Acquisition_Costs</f>
        <v>0</v>
      </c>
      <c r="I17" s="110">
        <v>0</v>
      </c>
      <c r="J17" s="111">
        <f>-Down_Payment-Loan_Points-Acquisition_Costs</f>
        <v>0</v>
      </c>
      <c r="K17" s="123"/>
    </row>
    <row r="18" spans="1:11" ht="12" customHeight="1">
      <c r="A18" s="126"/>
      <c r="C18" s="119">
        <v>1</v>
      </c>
      <c r="D18" s="108">
        <f>CFAT_1</f>
        <v>5049.08</v>
      </c>
      <c r="E18" s="106"/>
      <c r="F18" s="109">
        <v>1</v>
      </c>
      <c r="G18" s="108">
        <f>CFAT_1</f>
        <v>5049.08</v>
      </c>
      <c r="I18" s="109">
        <v>1</v>
      </c>
      <c r="J18" s="120">
        <f>CFAT_1</f>
        <v>5049.08</v>
      </c>
      <c r="K18" s="123" t="s">
        <v>170</v>
      </c>
    </row>
    <row r="19" spans="1:11" ht="12" customHeight="1">
      <c r="A19" s="126" t="s">
        <v>169</v>
      </c>
      <c r="C19" s="119">
        <v>2</v>
      </c>
      <c r="D19" s="108">
        <f>CFAT_2</f>
        <v>8532.28</v>
      </c>
      <c r="E19" s="106"/>
      <c r="F19" s="109">
        <v>2</v>
      </c>
      <c r="G19" s="108">
        <f>CFAT_2</f>
        <v>8532.28</v>
      </c>
      <c r="I19" s="109">
        <v>2</v>
      </c>
      <c r="J19" s="120">
        <f>CFAT_2</f>
        <v>8532.28</v>
      </c>
      <c r="K19" s="123" t="s">
        <v>168</v>
      </c>
    </row>
    <row r="20" spans="1:11" ht="12" customHeight="1">
      <c r="A20" s="126" t="s">
        <v>167</v>
      </c>
      <c r="C20" s="119">
        <v>3</v>
      </c>
      <c r="D20" s="108">
        <f>CFAT_3</f>
        <v>8951.704</v>
      </c>
      <c r="E20" s="106"/>
      <c r="F20" s="109">
        <v>3</v>
      </c>
      <c r="G20" s="108">
        <f>CFAT_3</f>
        <v>8951.704</v>
      </c>
      <c r="I20" s="109">
        <v>3</v>
      </c>
      <c r="J20" s="120">
        <f>CFAT_3</f>
        <v>8951.704</v>
      </c>
      <c r="K20" s="123" t="s">
        <v>1</v>
      </c>
    </row>
    <row r="21" spans="1:11" ht="12" customHeight="1">
      <c r="A21" s="126" t="s">
        <v>155</v>
      </c>
      <c r="C21" s="119">
        <v>4</v>
      </c>
      <c r="D21" s="108">
        <f>CFAT_4</f>
        <v>9379.516480000002</v>
      </c>
      <c r="E21" s="106"/>
      <c r="F21" s="109">
        <v>4</v>
      </c>
      <c r="G21" s="108">
        <f>CFAT_4</f>
        <v>9379.516480000002</v>
      </c>
      <c r="I21" s="109">
        <v>4</v>
      </c>
      <c r="J21" s="120">
        <f>CFAT_4</f>
        <v>9379.516480000002</v>
      </c>
      <c r="K21" s="123" t="s">
        <v>158</v>
      </c>
    </row>
    <row r="22" spans="1:11" ht="12" customHeight="1">
      <c r="A22" s="126" t="s">
        <v>158</v>
      </c>
      <c r="C22" s="119">
        <v>5</v>
      </c>
      <c r="D22" s="108">
        <f>CFAT_5+SPAT_1</f>
        <v>217707.0240941126</v>
      </c>
      <c r="E22" s="107"/>
      <c r="F22" s="109">
        <v>5</v>
      </c>
      <c r="G22" s="108">
        <f>CFAT_5+SPAT_2</f>
        <v>268971.47250618576</v>
      </c>
      <c r="H22" s="101"/>
      <c r="I22" s="109">
        <v>5</v>
      </c>
      <c r="J22" s="120">
        <f>CFAT_5+SPAT_3</f>
        <v>342164.07038895006</v>
      </c>
      <c r="K22" s="123" t="s">
        <v>166</v>
      </c>
    </row>
    <row r="23" spans="1:11" ht="12" customHeight="1">
      <c r="A23" s="126" t="s">
        <v>166</v>
      </c>
      <c r="C23" s="121" t="s">
        <v>171</v>
      </c>
      <c r="D23" s="215" t="e">
        <f>IRR(D17:D22)</f>
        <v>#NUM!</v>
      </c>
      <c r="E23" s="2"/>
      <c r="F23" s="122" t="s">
        <v>171</v>
      </c>
      <c r="G23" s="215" t="e">
        <f>IRR(G17:G22)</f>
        <v>#NUM!</v>
      </c>
      <c r="H23" s="122"/>
      <c r="I23" s="122" t="s">
        <v>171</v>
      </c>
      <c r="J23" s="215" t="e">
        <f>IRR(J17:J22)</f>
        <v>#NUM!</v>
      </c>
      <c r="K23" s="123" t="s">
        <v>165</v>
      </c>
    </row>
    <row r="24" spans="1:11" ht="12" customHeight="1">
      <c r="A24" s="126" t="s">
        <v>165</v>
      </c>
      <c r="C24" s="127"/>
      <c r="D24" s="127"/>
      <c r="E24" s="127"/>
      <c r="F24" s="127"/>
      <c r="G24" s="127"/>
      <c r="H24" s="127"/>
      <c r="I24" s="127"/>
      <c r="J24" s="127"/>
      <c r="K24" s="123" t="s">
        <v>162</v>
      </c>
    </row>
    <row r="25" spans="1:11" ht="12" customHeight="1">
      <c r="A25" s="126" t="s">
        <v>155</v>
      </c>
      <c r="K25" s="123" t="s">
        <v>158</v>
      </c>
    </row>
    <row r="26" spans="1:11" ht="12" customHeight="1">
      <c r="A26" s="126" t="s">
        <v>157</v>
      </c>
      <c r="K26" s="123" t="s">
        <v>155</v>
      </c>
    </row>
    <row r="27" ht="12" customHeight="1">
      <c r="K27" s="124"/>
    </row>
    <row r="28" ht="12" customHeight="1">
      <c r="K28" s="125"/>
    </row>
    <row r="29" ht="12" customHeight="1"/>
    <row r="30" ht="12" customHeight="1"/>
    <row r="31" ht="12" customHeight="1"/>
    <row r="56" spans="1:12" ht="12">
      <c r="A56" s="90"/>
      <c r="B56" s="90"/>
      <c r="C56" s="211"/>
      <c r="D56" s="90"/>
      <c r="E56" s="211"/>
      <c r="F56" s="90"/>
      <c r="G56" s="90"/>
      <c r="H56" s="90"/>
      <c r="I56" s="90"/>
      <c r="J56" s="90"/>
      <c r="K56" s="90"/>
      <c r="L56" s="90"/>
    </row>
    <row r="57" spans="1:6" ht="12">
      <c r="A57" s="83" t="str">
        <f>"            Copyright"&amp;CHAR(169)&amp;" 1996 by Gary G. Tharp, CCIM and the Commercial Investment Real Estate Institute        "</f>
        <v>            Copyright© 1996 by Gary G. Tharp, CCIM and the Commercial Investment Real Estate Institute        </v>
      </c>
      <c r="B57" s="82"/>
      <c r="C57" s="3"/>
      <c r="E57" s="3"/>
      <c r="F57" s="91"/>
    </row>
    <row r="58" spans="1:6" ht="12">
      <c r="A58" s="199" t="s">
        <v>114</v>
      </c>
      <c r="B58" s="189"/>
      <c r="C58" s="3"/>
      <c r="E58" s="3"/>
      <c r="F58" s="75"/>
    </row>
  </sheetData>
  <sheetProtection sheet="1" objects="1" scenarios="1"/>
  <printOptions/>
  <pageMargins left="0.5" right="0.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105" zoomScaleNormal="105" workbookViewId="0" topLeftCell="A1">
      <selection activeCell="C7" sqref="C7"/>
    </sheetView>
  </sheetViews>
  <sheetFormatPr defaultColWidth="9.140625" defaultRowHeight="12"/>
  <cols>
    <col min="1" max="1" width="28.7109375" style="0" customWidth="1"/>
    <col min="2" max="8" width="8.7109375" style="0" customWidth="1"/>
  </cols>
  <sheetData>
    <row r="1" spans="1:2" ht="12">
      <c r="A1" t="s">
        <v>174</v>
      </c>
      <c r="B1" s="72">
        <v>0.36</v>
      </c>
    </row>
    <row r="2" spans="1:2" ht="12">
      <c r="A2" t="s">
        <v>175</v>
      </c>
      <c r="B2" s="72">
        <v>0.15</v>
      </c>
    </row>
    <row r="3" spans="1:2" ht="12">
      <c r="A3" t="s">
        <v>176</v>
      </c>
      <c r="B3" s="72">
        <v>0.25</v>
      </c>
    </row>
    <row r="4" spans="1:2" ht="12">
      <c r="A4" t="s">
        <v>177</v>
      </c>
      <c r="B4">
        <v>27</v>
      </c>
    </row>
    <row r="6" spans="2:8" ht="12.75" thickBot="1">
      <c r="B6" s="2" t="s">
        <v>178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</row>
    <row r="7" spans="1:8" ht="13.5" thickBot="1" thickTop="1">
      <c r="A7" t="s">
        <v>179</v>
      </c>
      <c r="C7" s="95">
        <v>0</v>
      </c>
      <c r="D7" s="72">
        <f>+C7</f>
        <v>0</v>
      </c>
      <c r="E7" s="72">
        <f>+D7</f>
        <v>0</v>
      </c>
      <c r="F7" s="72">
        <f>+E7</f>
        <v>0</v>
      </c>
      <c r="G7" s="72">
        <f>+F7</f>
        <v>0</v>
      </c>
      <c r="H7" s="72">
        <f>+G7</f>
        <v>0</v>
      </c>
    </row>
    <row r="8" spans="1:8" ht="12.75" thickTop="1">
      <c r="A8" t="s">
        <v>180</v>
      </c>
      <c r="C8" s="72">
        <v>0.02</v>
      </c>
      <c r="D8" s="93">
        <v>0.02</v>
      </c>
      <c r="E8" s="72">
        <f aca="true" t="shared" si="0" ref="E8:H9">+D8</f>
        <v>0.02</v>
      </c>
      <c r="F8" s="72">
        <f t="shared" si="0"/>
        <v>0.02</v>
      </c>
      <c r="G8" s="72">
        <f t="shared" si="0"/>
        <v>0.02</v>
      </c>
      <c r="H8" s="72">
        <f t="shared" si="0"/>
        <v>0.02</v>
      </c>
    </row>
    <row r="9" spans="1:8" ht="12.75" thickBot="1">
      <c r="A9" t="s">
        <v>181</v>
      </c>
      <c r="C9">
        <v>2</v>
      </c>
      <c r="D9" s="94">
        <v>0.02</v>
      </c>
      <c r="E9" s="72">
        <f t="shared" si="0"/>
        <v>0.02</v>
      </c>
      <c r="F9" s="72">
        <f t="shared" si="0"/>
        <v>0.02</v>
      </c>
      <c r="G9" s="72">
        <f t="shared" si="0"/>
        <v>0.02</v>
      </c>
      <c r="H9" s="72">
        <f t="shared" si="0"/>
        <v>0.02</v>
      </c>
    </row>
    <row r="10" ht="12.75" thickTop="1"/>
    <row r="11" spans="2:6" ht="12">
      <c r="B11" t="s">
        <v>159</v>
      </c>
      <c r="D11" t="s">
        <v>160</v>
      </c>
      <c r="F11" t="s">
        <v>161</v>
      </c>
    </row>
    <row r="12" spans="1:6" ht="12">
      <c r="A12" t="s">
        <v>182</v>
      </c>
      <c r="B12" s="72">
        <v>0.08</v>
      </c>
      <c r="D12" s="72">
        <v>0.07</v>
      </c>
      <c r="F12" s="72">
        <v>0.06</v>
      </c>
    </row>
    <row r="13" spans="1:2" ht="12">
      <c r="A13" t="s">
        <v>183</v>
      </c>
      <c r="B13" s="72">
        <v>0.05</v>
      </c>
    </row>
    <row r="18" spans="2:4" ht="12">
      <c r="B18" s="48"/>
      <c r="C18" s="48"/>
      <c r="D18" s="48"/>
    </row>
    <row r="19" spans="2:4" ht="12">
      <c r="B19" s="48"/>
      <c r="C19" s="48"/>
      <c r="D19" s="48"/>
    </row>
    <row r="20" spans="2:4" ht="12">
      <c r="B20" s="48"/>
      <c r="C20" s="48"/>
      <c r="D20" s="48"/>
    </row>
    <row r="21" spans="2:4" ht="12">
      <c r="B21" s="48"/>
      <c r="C21" s="48"/>
      <c r="D21" s="48"/>
    </row>
    <row r="22" spans="2:4" ht="12">
      <c r="B22" s="48"/>
      <c r="C22" s="48"/>
      <c r="D22" s="48"/>
    </row>
    <row r="23" spans="2:4" ht="12">
      <c r="B23" s="48"/>
      <c r="C23" s="48"/>
      <c r="D23" s="48"/>
    </row>
    <row r="24" spans="2:4" ht="12">
      <c r="B24" s="48"/>
      <c r="C24" s="48"/>
      <c r="D24" s="48"/>
    </row>
    <row r="25" spans="2:4" ht="12">
      <c r="B25" s="48"/>
      <c r="C25" s="48"/>
      <c r="D25" s="48"/>
    </row>
    <row r="26" spans="2:4" ht="12">
      <c r="B26" s="48"/>
      <c r="C26" s="48"/>
      <c r="D26" s="48"/>
    </row>
    <row r="27" spans="2:4" ht="12">
      <c r="B27" s="48"/>
      <c r="C27" s="48"/>
      <c r="D27" s="48"/>
    </row>
    <row r="28" spans="2:4" ht="12">
      <c r="B28" s="48"/>
      <c r="C28" s="48"/>
      <c r="D28" s="48"/>
    </row>
    <row r="29" spans="2:4" ht="12">
      <c r="B29" s="48"/>
      <c r="C29" s="48"/>
      <c r="D29" s="48"/>
    </row>
    <row r="30" spans="2:4" ht="12">
      <c r="B30" s="48"/>
      <c r="C30" s="48"/>
      <c r="D30" s="48"/>
    </row>
    <row r="31" spans="2:4" ht="12">
      <c r="B31" s="48"/>
      <c r="C31" s="48"/>
      <c r="D31" s="48"/>
    </row>
    <row r="32" spans="2:4" ht="12">
      <c r="B32" s="48"/>
      <c r="C32" s="48"/>
      <c r="D32" s="48"/>
    </row>
    <row r="33" spans="2:4" ht="12">
      <c r="B33" s="48"/>
      <c r="C33" s="48"/>
      <c r="D33" s="48"/>
    </row>
    <row r="34" spans="2:4" ht="12">
      <c r="B34" s="48"/>
      <c r="C34" s="48"/>
      <c r="D34" s="48"/>
    </row>
    <row r="35" spans="2:4" ht="12">
      <c r="B35" s="48"/>
      <c r="C35" s="48"/>
      <c r="D35" s="4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56"/>
  <sheetViews>
    <sheetView showGridLines="0" showRowColHeaders="0" showZeros="0" workbookViewId="0" topLeftCell="A22">
      <selection activeCell="A21" sqref="A21"/>
    </sheetView>
  </sheetViews>
  <sheetFormatPr defaultColWidth="9.140625" defaultRowHeight="12"/>
  <cols>
    <col min="1" max="1" width="5.7109375" style="217" customWidth="1"/>
    <col min="2" max="16384" width="9.140625" style="217" customWidth="1"/>
  </cols>
  <sheetData>
    <row r="1" ht="15.75">
      <c r="B1" s="218" t="s">
        <v>184</v>
      </c>
    </row>
    <row r="2" ht="12">
      <c r="B2" s="224" t="s">
        <v>185</v>
      </c>
    </row>
    <row r="3" ht="12">
      <c r="B3" s="224" t="s">
        <v>186</v>
      </c>
    </row>
    <row r="4" ht="12">
      <c r="B4" s="224" t="s">
        <v>187</v>
      </c>
    </row>
    <row r="5" ht="12">
      <c r="B5" s="224" t="s">
        <v>188</v>
      </c>
    </row>
    <row r="6" ht="12">
      <c r="B6" s="195" t="s">
        <v>189</v>
      </c>
    </row>
    <row r="7" ht="12">
      <c r="B7" s="195" t="s">
        <v>190</v>
      </c>
    </row>
    <row r="8" ht="12">
      <c r="B8" s="224" t="s">
        <v>191</v>
      </c>
    </row>
    <row r="9" ht="12">
      <c r="B9" s="219" t="s">
        <v>192</v>
      </c>
    </row>
    <row r="10" ht="12">
      <c r="B10" s="219" t="s">
        <v>193</v>
      </c>
    </row>
    <row r="11" ht="12">
      <c r="B11" s="219" t="s">
        <v>194</v>
      </c>
    </row>
    <row r="12" ht="12">
      <c r="B12" s="195" t="s">
        <v>195</v>
      </c>
    </row>
    <row r="13" ht="12">
      <c r="B13" s="195" t="s">
        <v>196</v>
      </c>
    </row>
    <row r="14" ht="12">
      <c r="B14" s="195"/>
    </row>
    <row r="15" ht="12">
      <c r="B15" s="224" t="s">
        <v>197</v>
      </c>
    </row>
    <row r="16" ht="12">
      <c r="B16" s="219" t="s">
        <v>198</v>
      </c>
    </row>
    <row r="17" spans="2:5" ht="12">
      <c r="B17" s="219" t="s">
        <v>199</v>
      </c>
      <c r="E17" s="224" t="s">
        <v>200</v>
      </c>
    </row>
    <row r="18" spans="2:5" ht="12">
      <c r="B18" s="219" t="s">
        <v>201</v>
      </c>
      <c r="E18" s="224" t="s">
        <v>202</v>
      </c>
    </row>
    <row r="19" spans="2:9" ht="12.75" thickBot="1">
      <c r="B19" s="220"/>
      <c r="C19" s="220"/>
      <c r="D19" s="220"/>
      <c r="E19" s="220"/>
      <c r="F19" s="220"/>
      <c r="G19" s="220"/>
      <c r="H19" s="220"/>
      <c r="I19" s="220"/>
    </row>
    <row r="20" ht="12">
      <c r="B20" s="219"/>
    </row>
    <row r="21" ht="15.75">
      <c r="B21" s="218" t="s">
        <v>203</v>
      </c>
    </row>
    <row r="22" ht="12">
      <c r="B22" s="217" t="s">
        <v>204</v>
      </c>
    </row>
    <row r="23" ht="12">
      <c r="B23" s="217" t="s">
        <v>205</v>
      </c>
    </row>
    <row r="24" ht="12">
      <c r="G24" s="223"/>
    </row>
    <row r="25" ht="12">
      <c r="B25" s="217" t="s">
        <v>206</v>
      </c>
    </row>
    <row r="26" ht="12">
      <c r="B26" s="217" t="s">
        <v>207</v>
      </c>
    </row>
    <row r="27" ht="12">
      <c r="B27" s="217" t="s">
        <v>208</v>
      </c>
    </row>
    <row r="28" ht="12">
      <c r="B28" s="217" t="s">
        <v>209</v>
      </c>
    </row>
    <row r="29" ht="12">
      <c r="B29" s="217" t="s">
        <v>210</v>
      </c>
    </row>
    <row r="30" ht="12">
      <c r="B30" s="289" t="s">
        <v>211</v>
      </c>
    </row>
    <row r="31" ht="12">
      <c r="B31" s="217" t="s">
        <v>212</v>
      </c>
    </row>
    <row r="33" ht="12">
      <c r="B33" s="217" t="s">
        <v>213</v>
      </c>
    </row>
    <row r="34" ht="12">
      <c r="B34" s="217" t="s">
        <v>214</v>
      </c>
    </row>
    <row r="35" ht="12">
      <c r="B35" s="217" t="s">
        <v>215</v>
      </c>
    </row>
    <row r="36" ht="12">
      <c r="B36" s="217" t="s">
        <v>216</v>
      </c>
    </row>
    <row r="37" ht="12">
      <c r="B37" s="217" t="s">
        <v>217</v>
      </c>
    </row>
    <row r="38" ht="12">
      <c r="B38" s="223" t="s">
        <v>218</v>
      </c>
    </row>
    <row r="39" ht="12">
      <c r="B39" s="223" t="s">
        <v>219</v>
      </c>
    </row>
    <row r="40" ht="12">
      <c r="B40" s="223" t="s">
        <v>220</v>
      </c>
    </row>
    <row r="41" ht="12">
      <c r="B41" s="217" t="s">
        <v>221</v>
      </c>
    </row>
    <row r="43" ht="12">
      <c r="B43" s="217" t="s">
        <v>222</v>
      </c>
    </row>
    <row r="44" ht="12">
      <c r="B44" s="217" t="s">
        <v>223</v>
      </c>
    </row>
    <row r="45" ht="12">
      <c r="B45" s="223" t="s">
        <v>224</v>
      </c>
    </row>
    <row r="47" ht="12">
      <c r="B47" s="223" t="s">
        <v>225</v>
      </c>
    </row>
    <row r="48" ht="12">
      <c r="B48" s="217" t="s">
        <v>226</v>
      </c>
    </row>
    <row r="49" ht="12">
      <c r="B49" s="217" t="s">
        <v>227</v>
      </c>
    </row>
    <row r="51" ht="12">
      <c r="B51" s="223" t="s">
        <v>228</v>
      </c>
    </row>
    <row r="52" ht="12">
      <c r="B52" s="223" t="s">
        <v>229</v>
      </c>
    </row>
    <row r="53" ht="12">
      <c r="B53" s="251" t="s">
        <v>230</v>
      </c>
    </row>
    <row r="54" ht="12">
      <c r="B54" s="223" t="s">
        <v>231</v>
      </c>
    </row>
    <row r="56" ht="12">
      <c r="B56" s="223"/>
    </row>
  </sheetData>
  <sheetProtection password="CC2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CCIM Business Forms</dc:title>
  <dc:subject/>
  <dc:creator>Gary G. Tharp, CCIM</dc:creator>
  <cp:keywords/>
  <dc:description/>
  <cp:lastModifiedBy>Dick</cp:lastModifiedBy>
  <cp:lastPrinted>2006-11-11T15:57:58Z</cp:lastPrinted>
  <dcterms:created xsi:type="dcterms:W3CDTF">1998-06-25T20:37:17Z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